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8195" windowHeight="10755" firstSheet="3" activeTab="8"/>
  </bookViews>
  <sheets>
    <sheet name="9 публ об 2020-21" sheetId="20" r:id="rId1"/>
    <sheet name="прил111 МП 20-21г" sheetId="11" r:id="rId2"/>
    <sheet name="прил15 КЦСР 20-21г" sheetId="14" r:id="rId3"/>
    <sheet name="прил 13 разд-20-21г" sheetId="12" r:id="rId4"/>
    <sheet name="прил17  вед стр 20-21гг" sheetId="4" r:id="rId5"/>
    <sheet name="прил 20 БИ (20-21г)" sheetId="21" r:id="rId6"/>
    <sheet name="прил 21 дор фонд (20-21) " sheetId="24" r:id="rId7"/>
    <sheet name="23 СП-2020" sheetId="18" r:id="rId8"/>
    <sheet name="24 СП-2021" sheetId="25" r:id="rId9"/>
    <sheet name="Лист1" sheetId="15" r:id="rId10"/>
  </sheets>
  <definedNames>
    <definedName name="_xlnm._FilterDatabase" localSheetId="2" hidden="1">'прил15 КЦСР 20-21г'!$A$7:$M$396</definedName>
    <definedName name="_xlnm._FilterDatabase" localSheetId="4" hidden="1">'прил17  вед стр 20-21гг'!$A$7:$N$693</definedName>
    <definedName name="В11" localSheetId="7">#REF!</definedName>
    <definedName name="В11" localSheetId="8">#REF!</definedName>
    <definedName name="В11" localSheetId="0">#REF!</definedName>
    <definedName name="В11" localSheetId="3">#REF!</definedName>
    <definedName name="В11" localSheetId="5">#REF!</definedName>
    <definedName name="В11" localSheetId="6">#REF!</definedName>
    <definedName name="В11" localSheetId="1">#REF!</definedName>
    <definedName name="В11" localSheetId="2">#REF!</definedName>
    <definedName name="В11">#REF!</definedName>
    <definedName name="_xlnm.Print_Titles" localSheetId="2">'прил15 КЦСР 20-21г'!$8:$8</definedName>
    <definedName name="_xlnm.Print_Titles" localSheetId="4">'прил17  вед стр 20-21гг'!$8:$8</definedName>
    <definedName name="_xlnm.Print_Area" localSheetId="7">'23 СП-2020'!$C$1:$P$23</definedName>
    <definedName name="_xlnm.Print_Area" localSheetId="8">'24 СП-2021'!$C$1:$P$23</definedName>
    <definedName name="_xlnm.Print_Area" localSheetId="0">'9 публ об 2020-21'!$A$1:$R$17</definedName>
    <definedName name="_xlnm.Print_Area" localSheetId="3">'прил 13 разд-20-21г'!$A$1:$H$66</definedName>
    <definedName name="_xlnm.Print_Area" localSheetId="5">'прил 20 БИ (20-21г)'!$A$1:$P$44</definedName>
    <definedName name="_xlnm.Print_Area" localSheetId="6">'прил 21 дор фонд (20-21) '!$A$1:$X$8</definedName>
    <definedName name="_xlnm.Print_Area" localSheetId="1">'прил111 МП 20-21г'!$A$1:$K$15</definedName>
    <definedName name="_xlnm.Print_Area" localSheetId="2">'прил15 КЦСР 20-21г'!$A$1:$J$394</definedName>
    <definedName name="_xlnm.Print_Area" localSheetId="4">'прил17  вед стр 20-21гг'!$A$1:$M$631</definedName>
    <definedName name="_xlnm.Print_Area">#REF!</definedName>
    <definedName name="п" localSheetId="7">#REF!</definedName>
    <definedName name="п" localSheetId="8">#REF!</definedName>
    <definedName name="п" localSheetId="0">#REF!</definedName>
    <definedName name="п" localSheetId="3">#REF!</definedName>
    <definedName name="п" localSheetId="5">#REF!</definedName>
    <definedName name="п" localSheetId="6">#REF!</definedName>
    <definedName name="п" localSheetId="1">#REF!</definedName>
    <definedName name="п" localSheetId="2">#REF!</definedName>
    <definedName name="п">#REF!</definedName>
    <definedName name="Прил16дляраб" localSheetId="7">#REF!</definedName>
    <definedName name="Прил16дляраб" localSheetId="8">#REF!</definedName>
    <definedName name="Прил16дляраб" localSheetId="0">#REF!</definedName>
    <definedName name="Прил16дляраб" localSheetId="3">#REF!</definedName>
    <definedName name="Прил16дляраб" localSheetId="5">#REF!</definedName>
    <definedName name="Прил16дляраб" localSheetId="6">#REF!</definedName>
    <definedName name="Прил16дляраб" localSheetId="1">#REF!</definedName>
    <definedName name="Прил16дляраб" localSheetId="2">#REF!</definedName>
    <definedName name="Прил16дляраб">#REF!</definedName>
  </definedNames>
  <calcPr calcId="144525" fullPrecision="0"/>
</workbook>
</file>

<file path=xl/calcChain.xml><?xml version="1.0" encoding="utf-8"?>
<calcChain xmlns="http://schemas.openxmlformats.org/spreadsheetml/2006/main">
  <c r="F22" i="25" l="1"/>
  <c r="F21" i="25"/>
  <c r="F20" i="25"/>
  <c r="F19" i="25"/>
  <c r="F18" i="25"/>
  <c r="F17" i="25"/>
  <c r="F16" i="25"/>
  <c r="P15" i="25"/>
  <c r="O15" i="25"/>
  <c r="N15" i="25"/>
  <c r="M15" i="25"/>
  <c r="L15" i="25"/>
  <c r="K15" i="25"/>
  <c r="J15" i="25"/>
  <c r="I15" i="25"/>
  <c r="H15" i="25"/>
  <c r="G15" i="25"/>
  <c r="F15" i="25"/>
  <c r="F14" i="25"/>
  <c r="F13" i="25"/>
  <c r="F12" i="25"/>
  <c r="P11" i="25"/>
  <c r="O11" i="25"/>
  <c r="N11" i="25"/>
  <c r="M11" i="25"/>
  <c r="L11" i="25"/>
  <c r="K11" i="25"/>
  <c r="J11" i="25"/>
  <c r="I11" i="25"/>
  <c r="H11" i="25"/>
  <c r="G11" i="25"/>
  <c r="F11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F9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P7" i="25"/>
  <c r="P23" i="25" s="1"/>
  <c r="O7" i="25"/>
  <c r="O23" i="25" s="1"/>
  <c r="N7" i="25"/>
  <c r="N23" i="25" s="1"/>
  <c r="M7" i="25"/>
  <c r="M23" i="25" s="1"/>
  <c r="L7" i="25"/>
  <c r="L23" i="25" s="1"/>
  <c r="K7" i="25"/>
  <c r="K23" i="25" s="1"/>
  <c r="J7" i="25"/>
  <c r="J23" i="25" s="1"/>
  <c r="I7" i="25"/>
  <c r="I23" i="25" s="1"/>
  <c r="H7" i="25"/>
  <c r="H23" i="25" s="1"/>
  <c r="G7" i="25"/>
  <c r="G23" i="25" s="1"/>
  <c r="F7" i="25"/>
  <c r="F23" i="25" s="1"/>
  <c r="H6" i="25"/>
  <c r="I6" i="25" s="1"/>
  <c r="J6" i="25" s="1"/>
  <c r="K6" i="25" s="1"/>
  <c r="L6" i="25" s="1"/>
  <c r="M6" i="25" s="1"/>
  <c r="N6" i="25" s="1"/>
  <c r="O6" i="25" s="1"/>
  <c r="H335" i="14" l="1"/>
  <c r="J335" i="14"/>
  <c r="E335" i="14"/>
  <c r="I16" i="11"/>
  <c r="F16" i="11"/>
  <c r="H395" i="14"/>
  <c r="E395" i="14"/>
  <c r="F67" i="12"/>
  <c r="H632" i="4"/>
  <c r="K632" i="4"/>
  <c r="M70" i="4"/>
  <c r="K70" i="4"/>
  <c r="H70" i="4"/>
  <c r="J368" i="4" l="1"/>
  <c r="J367" i="4" s="1"/>
  <c r="K368" i="4"/>
  <c r="K367" i="4" s="1"/>
  <c r="M368" i="4"/>
  <c r="M367" i="4" s="1"/>
  <c r="H368" i="4"/>
  <c r="H367" i="4" s="1"/>
  <c r="G393" i="14" l="1"/>
  <c r="I393" i="14" s="1"/>
  <c r="I359" i="14" l="1"/>
  <c r="I358" i="14" s="1"/>
  <c r="H357" i="14"/>
  <c r="I357" i="14"/>
  <c r="J357" i="14"/>
  <c r="M100" i="4"/>
  <c r="K100" i="4"/>
  <c r="J192" i="14"/>
  <c r="H192" i="14"/>
  <c r="U8" i="24" l="1"/>
  <c r="S8" i="24"/>
  <c r="T8" i="24"/>
  <c r="R8" i="24"/>
  <c r="Q8" i="24"/>
  <c r="M8" i="24"/>
  <c r="I8" i="24"/>
  <c r="R7" i="24"/>
  <c r="S7" i="24" s="1"/>
  <c r="T7" i="24" s="1"/>
  <c r="U7" i="24" s="1"/>
  <c r="X7" i="24" s="1"/>
  <c r="I7" i="24"/>
  <c r="J7" i="24" s="1"/>
  <c r="K7" i="24" s="1"/>
  <c r="L7" i="24" s="1"/>
  <c r="M23" i="21" l="1"/>
  <c r="N27" i="21"/>
  <c r="N26" i="21"/>
  <c r="P25" i="21"/>
  <c r="O25" i="21"/>
  <c r="N25" i="21"/>
  <c r="P24" i="21"/>
  <c r="O24" i="21"/>
  <c r="N24" i="21"/>
  <c r="N23" i="21"/>
  <c r="N22" i="21"/>
  <c r="P21" i="21"/>
  <c r="O21" i="21"/>
  <c r="N21" i="21"/>
  <c r="P20" i="21"/>
  <c r="P28" i="21" s="1"/>
  <c r="O20" i="21"/>
  <c r="O28" i="21" s="1"/>
  <c r="N20" i="21"/>
  <c r="N28" i="21" s="1"/>
  <c r="P19" i="21"/>
  <c r="O19" i="21"/>
  <c r="N19" i="21"/>
  <c r="N18" i="21"/>
  <c r="N17" i="21"/>
  <c r="P16" i="21"/>
  <c r="O16" i="21"/>
  <c r="N16" i="21"/>
  <c r="P15" i="21"/>
  <c r="O15" i="21"/>
  <c r="N15" i="21"/>
  <c r="N14" i="21"/>
  <c r="N13" i="21"/>
  <c r="N12" i="21"/>
  <c r="N11" i="21"/>
  <c r="N10" i="21"/>
  <c r="P9" i="21"/>
  <c r="O9" i="21"/>
  <c r="N9" i="21"/>
  <c r="P8" i="21"/>
  <c r="O8" i="21"/>
  <c r="N8" i="21"/>
  <c r="M27" i="21"/>
  <c r="L27" i="21"/>
  <c r="K27" i="21"/>
  <c r="H27" i="21"/>
  <c r="E27" i="21"/>
  <c r="B27" i="21"/>
  <c r="J26" i="21"/>
  <c r="M26" i="21" s="1"/>
  <c r="E26" i="21"/>
  <c r="B26" i="21"/>
  <c r="L25" i="21"/>
  <c r="J25" i="21"/>
  <c r="H25" i="21"/>
  <c r="G25" i="21"/>
  <c r="F25" i="21"/>
  <c r="E25" i="21"/>
  <c r="D25" i="21"/>
  <c r="C25" i="21"/>
  <c r="B25" i="21"/>
  <c r="L24" i="21"/>
  <c r="J24" i="21"/>
  <c r="H24" i="21"/>
  <c r="G24" i="21"/>
  <c r="F24" i="21"/>
  <c r="E24" i="21"/>
  <c r="D24" i="21"/>
  <c r="C24" i="21"/>
  <c r="B24" i="21"/>
  <c r="L23" i="21"/>
  <c r="K23" i="21"/>
  <c r="H23" i="21"/>
  <c r="E23" i="21"/>
  <c r="B23" i="21"/>
  <c r="M22" i="21"/>
  <c r="L22" i="21"/>
  <c r="K22" i="21"/>
  <c r="H22" i="21"/>
  <c r="B22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M20" i="21"/>
  <c r="L20" i="21"/>
  <c r="L28" i="21" s="1"/>
  <c r="K20" i="21"/>
  <c r="J20" i="21"/>
  <c r="J28" i="21" s="1"/>
  <c r="I20" i="21"/>
  <c r="I28" i="21" s="1"/>
  <c r="I26" i="21" s="1"/>
  <c r="H26" i="21" s="1"/>
  <c r="H20" i="21"/>
  <c r="H28" i="21" s="1"/>
  <c r="G20" i="21"/>
  <c r="G28" i="21" s="1"/>
  <c r="F20" i="21"/>
  <c r="F28" i="21" s="1"/>
  <c r="E20" i="21"/>
  <c r="E28" i="21" s="1"/>
  <c r="D20" i="21"/>
  <c r="D28" i="21" s="1"/>
  <c r="C20" i="21"/>
  <c r="C28" i="21" s="1"/>
  <c r="B20" i="21"/>
  <c r="B28" i="21" s="1"/>
  <c r="L19" i="21"/>
  <c r="J19" i="21"/>
  <c r="I19" i="21"/>
  <c r="H19" i="21"/>
  <c r="G19" i="21"/>
  <c r="F19" i="21"/>
  <c r="E19" i="21"/>
  <c r="D19" i="21"/>
  <c r="C19" i="21"/>
  <c r="B19" i="21"/>
  <c r="K18" i="21"/>
  <c r="H18" i="21"/>
  <c r="E18" i="21"/>
  <c r="B18" i="21"/>
  <c r="K17" i="21"/>
  <c r="H17" i="21"/>
  <c r="E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K14" i="21"/>
  <c r="H14" i="21"/>
  <c r="E14" i="21"/>
  <c r="B14" i="21"/>
  <c r="K13" i="21"/>
  <c r="H13" i="21"/>
  <c r="E13" i="21"/>
  <c r="B13" i="21"/>
  <c r="K12" i="21"/>
  <c r="H12" i="21"/>
  <c r="E12" i="21"/>
  <c r="B12" i="21"/>
  <c r="K11" i="21"/>
  <c r="H11" i="21"/>
  <c r="E11" i="21"/>
  <c r="B11" i="21"/>
  <c r="K10" i="21"/>
  <c r="H10" i="21"/>
  <c r="E10" i="21"/>
  <c r="B10" i="21"/>
  <c r="M9" i="21"/>
  <c r="L9" i="21"/>
  <c r="K9" i="21"/>
  <c r="J9" i="21"/>
  <c r="I9" i="21"/>
  <c r="H9" i="21"/>
  <c r="G9" i="21"/>
  <c r="F9" i="21"/>
  <c r="E9" i="21"/>
  <c r="D9" i="21"/>
  <c r="C9" i="21"/>
  <c r="B9" i="21"/>
  <c r="M8" i="21"/>
  <c r="L8" i="21"/>
  <c r="K8" i="21"/>
  <c r="J8" i="21"/>
  <c r="I8" i="21"/>
  <c r="H8" i="21"/>
  <c r="G8" i="21"/>
  <c r="F8" i="21"/>
  <c r="E8" i="21"/>
  <c r="D8" i="21"/>
  <c r="C8" i="21"/>
  <c r="B8" i="21"/>
  <c r="K26" i="21" l="1"/>
  <c r="M25" i="21"/>
  <c r="K25" i="21" l="1"/>
  <c r="M24" i="21"/>
  <c r="K24" i="21" l="1"/>
  <c r="M19" i="21"/>
  <c r="M28" i="21"/>
  <c r="K19" i="21" l="1"/>
  <c r="K28" i="21"/>
  <c r="R16" i="20" l="1"/>
  <c r="Q16" i="20"/>
  <c r="P16" i="20"/>
  <c r="O15" i="20"/>
  <c r="O14" i="20"/>
  <c r="O16" i="20" s="1"/>
  <c r="R13" i="20"/>
  <c r="R17" i="20" s="1"/>
  <c r="Q13" i="20"/>
  <c r="Q17" i="20" s="1"/>
  <c r="P13" i="20"/>
  <c r="P17" i="20" s="1"/>
  <c r="O12" i="20"/>
  <c r="O11" i="20"/>
  <c r="O10" i="20"/>
  <c r="O9" i="20"/>
  <c r="O13" i="20" s="1"/>
  <c r="O17" i="20" s="1"/>
  <c r="J16" i="20"/>
  <c r="I16" i="20"/>
  <c r="H16" i="20"/>
  <c r="G16" i="20"/>
  <c r="F16" i="20"/>
  <c r="E16" i="20"/>
  <c r="N15" i="20"/>
  <c r="M15" i="20"/>
  <c r="L15" i="20"/>
  <c r="K15" i="20"/>
  <c r="D15" i="20"/>
  <c r="N14" i="20"/>
  <c r="N16" i="20" s="1"/>
  <c r="M14" i="20"/>
  <c r="M16" i="20" s="1"/>
  <c r="L14" i="20"/>
  <c r="L16" i="20" s="1"/>
  <c r="K14" i="20"/>
  <c r="K16" i="20" s="1"/>
  <c r="D14" i="20"/>
  <c r="D16" i="20" s="1"/>
  <c r="J13" i="20"/>
  <c r="J17" i="20" s="1"/>
  <c r="I13" i="20"/>
  <c r="I17" i="20" s="1"/>
  <c r="H13" i="20"/>
  <c r="H17" i="20" s="1"/>
  <c r="G13" i="20"/>
  <c r="G17" i="20" s="1"/>
  <c r="F13" i="20"/>
  <c r="F17" i="20" s="1"/>
  <c r="E13" i="20"/>
  <c r="E17" i="20" s="1"/>
  <c r="N12" i="20"/>
  <c r="M12" i="20"/>
  <c r="L12" i="20"/>
  <c r="K12" i="20"/>
  <c r="D12" i="20"/>
  <c r="N11" i="20"/>
  <c r="M11" i="20"/>
  <c r="L11" i="20"/>
  <c r="K11" i="20"/>
  <c r="D11" i="20"/>
  <c r="N10" i="20"/>
  <c r="N13" i="20" s="1"/>
  <c r="N17" i="20" s="1"/>
  <c r="M10" i="20"/>
  <c r="M13" i="20" s="1"/>
  <c r="M17" i="20" s="1"/>
  <c r="L10" i="20"/>
  <c r="L13" i="20" s="1"/>
  <c r="L17" i="20" s="1"/>
  <c r="K10" i="20"/>
  <c r="D10" i="20"/>
  <c r="K9" i="20"/>
  <c r="K13" i="20" s="1"/>
  <c r="K17" i="20" s="1"/>
  <c r="D9" i="20"/>
  <c r="D13" i="20" s="1"/>
  <c r="D17" i="20" s="1"/>
  <c r="H305" i="14" l="1"/>
  <c r="H53" i="14"/>
  <c r="H15" i="14"/>
  <c r="H14" i="14"/>
  <c r="H12" i="14"/>
  <c r="H316" i="14"/>
  <c r="K486" i="4"/>
  <c r="J419" i="4"/>
  <c r="K603" i="4"/>
  <c r="K273" i="4"/>
  <c r="K272" i="4"/>
  <c r="K270" i="4"/>
  <c r="K199" i="4"/>
  <c r="K183" i="4"/>
  <c r="K143" i="4"/>
  <c r="J124" i="4"/>
  <c r="E436" i="14"/>
  <c r="F14" i="11" s="1"/>
  <c r="G436" i="14"/>
  <c r="H14" i="11" s="1"/>
  <c r="H436" i="14"/>
  <c r="I14" i="11" s="1"/>
  <c r="I436" i="14"/>
  <c r="J14" i="11" s="1"/>
  <c r="J436" i="14"/>
  <c r="K14" i="11" s="1"/>
  <c r="D436" i="14"/>
  <c r="E14" i="11" s="1"/>
  <c r="J306" i="14"/>
  <c r="H306" i="14"/>
  <c r="F393" i="14"/>
  <c r="F436" i="14" s="1"/>
  <c r="G14" i="11" s="1"/>
  <c r="I388" i="14"/>
  <c r="F388" i="14"/>
  <c r="I386" i="14"/>
  <c r="F386" i="14"/>
  <c r="I381" i="14"/>
  <c r="F381" i="14"/>
  <c r="I378" i="14"/>
  <c r="F378" i="14"/>
  <c r="I376" i="14"/>
  <c r="F376" i="14"/>
  <c r="I370" i="14"/>
  <c r="F370" i="14"/>
  <c r="I331" i="14"/>
  <c r="F331" i="14"/>
  <c r="J330" i="14"/>
  <c r="I330" i="14"/>
  <c r="H330" i="14"/>
  <c r="G330" i="14"/>
  <c r="F330" i="14"/>
  <c r="E330" i="14"/>
  <c r="D330" i="14"/>
  <c r="I329" i="14"/>
  <c r="F329" i="14"/>
  <c r="J328" i="14"/>
  <c r="I328" i="14"/>
  <c r="H328" i="14"/>
  <c r="G328" i="14"/>
  <c r="F328" i="14"/>
  <c r="E328" i="14"/>
  <c r="D328" i="14"/>
  <c r="H327" i="14"/>
  <c r="I327" i="14" s="1"/>
  <c r="I326" i="14" s="1"/>
  <c r="I325" i="14" s="1"/>
  <c r="I324" i="14" s="1"/>
  <c r="I425" i="14" s="1"/>
  <c r="E327" i="14"/>
  <c r="F327" i="14" s="1"/>
  <c r="F326" i="14" s="1"/>
  <c r="F325" i="14" s="1"/>
  <c r="F324" i="14" s="1"/>
  <c r="F425" i="14" s="1"/>
  <c r="J326" i="14"/>
  <c r="H326" i="14"/>
  <c r="G326" i="14"/>
  <c r="E326" i="14"/>
  <c r="D326" i="14"/>
  <c r="J325" i="14"/>
  <c r="H325" i="14"/>
  <c r="G325" i="14"/>
  <c r="E325" i="14"/>
  <c r="D325" i="14"/>
  <c r="D324" i="14" s="1"/>
  <c r="D425" i="14" s="1"/>
  <c r="J324" i="14"/>
  <c r="J425" i="14" s="1"/>
  <c r="H324" i="14"/>
  <c r="H425" i="14" s="1"/>
  <c r="G324" i="14"/>
  <c r="G425" i="14" s="1"/>
  <c r="E324" i="14"/>
  <c r="E425" i="14" s="1"/>
  <c r="I323" i="14"/>
  <c r="F323" i="14"/>
  <c r="I322" i="14"/>
  <c r="F322" i="14"/>
  <c r="J321" i="14"/>
  <c r="I321" i="14"/>
  <c r="H321" i="14"/>
  <c r="G321" i="14"/>
  <c r="F321" i="14"/>
  <c r="E321" i="14"/>
  <c r="D321" i="14"/>
  <c r="H320" i="14"/>
  <c r="I320" i="14" s="1"/>
  <c r="I319" i="14" s="1"/>
  <c r="I318" i="14" s="1"/>
  <c r="I317" i="14" s="1"/>
  <c r="I424" i="14" s="1"/>
  <c r="E320" i="14"/>
  <c r="F320" i="14" s="1"/>
  <c r="F319" i="14" s="1"/>
  <c r="F318" i="14" s="1"/>
  <c r="F317" i="14" s="1"/>
  <c r="F424" i="14" s="1"/>
  <c r="J319" i="14"/>
  <c r="H319" i="14"/>
  <c r="G319" i="14"/>
  <c r="E319" i="14"/>
  <c r="D319" i="14"/>
  <c r="D318" i="14" s="1"/>
  <c r="D317" i="14" s="1"/>
  <c r="D424" i="14" s="1"/>
  <c r="J318" i="14"/>
  <c r="H318" i="14"/>
  <c r="G318" i="14"/>
  <c r="E318" i="14"/>
  <c r="J317" i="14"/>
  <c r="J424" i="14" s="1"/>
  <c r="H317" i="14"/>
  <c r="H424" i="14" s="1"/>
  <c r="G317" i="14"/>
  <c r="G424" i="14" s="1"/>
  <c r="E317" i="14"/>
  <c r="E424" i="14" s="1"/>
  <c r="I316" i="14"/>
  <c r="F316" i="14"/>
  <c r="J315" i="14"/>
  <c r="I315" i="14"/>
  <c r="H315" i="14"/>
  <c r="G315" i="14"/>
  <c r="F315" i="14"/>
  <c r="E315" i="14"/>
  <c r="D315" i="14"/>
  <c r="J314" i="14"/>
  <c r="I314" i="14"/>
  <c r="H314" i="14"/>
  <c r="G314" i="14"/>
  <c r="F314" i="14"/>
  <c r="E314" i="14"/>
  <c r="D314" i="14"/>
  <c r="D313" i="14" s="1"/>
  <c r="D423" i="14" s="1"/>
  <c r="J313" i="14"/>
  <c r="J423" i="14" s="1"/>
  <c r="I313" i="14"/>
  <c r="I423" i="14" s="1"/>
  <c r="H313" i="14"/>
  <c r="H423" i="14" s="1"/>
  <c r="G313" i="14"/>
  <c r="G423" i="14" s="1"/>
  <c r="F313" i="14"/>
  <c r="F423" i="14" s="1"/>
  <c r="E313" i="14"/>
  <c r="E423" i="14" s="1"/>
  <c r="J345" i="14"/>
  <c r="H345" i="14"/>
  <c r="E345" i="14"/>
  <c r="E343" i="14"/>
  <c r="J341" i="14"/>
  <c r="H341" i="14"/>
  <c r="E341" i="14"/>
  <c r="E339" i="14"/>
  <c r="J337" i="14"/>
  <c r="H337" i="14"/>
  <c r="E337" i="14"/>
  <c r="I350" i="14"/>
  <c r="F350" i="14"/>
  <c r="I349" i="14"/>
  <c r="F349" i="14"/>
  <c r="J348" i="14"/>
  <c r="I348" i="14"/>
  <c r="H348" i="14"/>
  <c r="G348" i="14"/>
  <c r="F348" i="14"/>
  <c r="E348" i="14"/>
  <c r="D348" i="14"/>
  <c r="E363" i="14"/>
  <c r="E362" i="14" s="1"/>
  <c r="F363" i="14"/>
  <c r="F362" i="14" s="1"/>
  <c r="G363" i="14"/>
  <c r="G362" i="14" s="1"/>
  <c r="H363" i="14"/>
  <c r="H362" i="14" s="1"/>
  <c r="I363" i="14"/>
  <c r="I362" i="14" s="1"/>
  <c r="J363" i="14"/>
  <c r="J362" i="14" s="1"/>
  <c r="D363" i="14"/>
  <c r="D362" i="14" s="1"/>
  <c r="D360" i="14"/>
  <c r="E358" i="14"/>
  <c r="F358" i="14"/>
  <c r="G358" i="14"/>
  <c r="H358" i="14"/>
  <c r="J358" i="14"/>
  <c r="D358" i="14"/>
  <c r="E356" i="14"/>
  <c r="F356" i="14"/>
  <c r="G356" i="14"/>
  <c r="H356" i="14"/>
  <c r="I356" i="14"/>
  <c r="J356" i="14"/>
  <c r="D356" i="14"/>
  <c r="D355" i="14" s="1"/>
  <c r="D354" i="14" s="1"/>
  <c r="D427" i="14" s="1"/>
  <c r="I361" i="14"/>
  <c r="F361" i="14"/>
  <c r="J360" i="14"/>
  <c r="I360" i="14"/>
  <c r="H360" i="14"/>
  <c r="G360" i="14"/>
  <c r="G355" i="14" s="1"/>
  <c r="G354" i="14" s="1"/>
  <c r="G427" i="14" s="1"/>
  <c r="F360" i="14"/>
  <c r="F355" i="14" s="1"/>
  <c r="F354" i="14" s="1"/>
  <c r="F427" i="14" s="1"/>
  <c r="E360" i="14"/>
  <c r="E355" i="14" s="1"/>
  <c r="E354" i="14" s="1"/>
  <c r="E427" i="14" s="1"/>
  <c r="I347" i="14"/>
  <c r="F347" i="14"/>
  <c r="J346" i="14"/>
  <c r="I346" i="14"/>
  <c r="H346" i="14"/>
  <c r="G346" i="14"/>
  <c r="F346" i="14"/>
  <c r="E346" i="14"/>
  <c r="D346" i="14"/>
  <c r="I345" i="14"/>
  <c r="F345" i="14"/>
  <c r="J344" i="14"/>
  <c r="I344" i="14"/>
  <c r="H344" i="14"/>
  <c r="G344" i="14"/>
  <c r="F344" i="14"/>
  <c r="E344" i="14"/>
  <c r="D344" i="14"/>
  <c r="I343" i="14"/>
  <c r="F343" i="14"/>
  <c r="J342" i="14"/>
  <c r="I342" i="14"/>
  <c r="H342" i="14"/>
  <c r="G342" i="14"/>
  <c r="F342" i="14"/>
  <c r="E342" i="14"/>
  <c r="D342" i="14"/>
  <c r="I341" i="14"/>
  <c r="F341" i="14"/>
  <c r="J340" i="14"/>
  <c r="I340" i="14"/>
  <c r="H340" i="14"/>
  <c r="G340" i="14"/>
  <c r="F340" i="14"/>
  <c r="E340" i="14"/>
  <c r="D340" i="14"/>
  <c r="I339" i="14"/>
  <c r="F339" i="14"/>
  <c r="J338" i="14"/>
  <c r="I338" i="14"/>
  <c r="H338" i="14"/>
  <c r="G338" i="14"/>
  <c r="F338" i="14"/>
  <c r="E338" i="14"/>
  <c r="D338" i="14"/>
  <c r="I337" i="14"/>
  <c r="F337" i="14"/>
  <c r="F336" i="14" s="1"/>
  <c r="J336" i="14"/>
  <c r="I336" i="14"/>
  <c r="H336" i="14"/>
  <c r="G336" i="14"/>
  <c r="E336" i="14"/>
  <c r="D336" i="14"/>
  <c r="I335" i="14"/>
  <c r="F335" i="14"/>
  <c r="J334" i="14"/>
  <c r="I334" i="14"/>
  <c r="H334" i="14"/>
  <c r="G334" i="14"/>
  <c r="F334" i="14"/>
  <c r="F333" i="14" s="1"/>
  <c r="E334" i="14"/>
  <c r="D334" i="14"/>
  <c r="H209" i="14"/>
  <c r="J305" i="14"/>
  <c r="E306" i="14"/>
  <c r="E305" i="14"/>
  <c r="I312" i="14"/>
  <c r="F312" i="14"/>
  <c r="J311" i="14"/>
  <c r="I311" i="14"/>
  <c r="H311" i="14"/>
  <c r="G311" i="14"/>
  <c r="F311" i="14"/>
  <c r="E311" i="14"/>
  <c r="D311" i="14"/>
  <c r="I310" i="14"/>
  <c r="F310" i="14"/>
  <c r="J309" i="14"/>
  <c r="I309" i="14"/>
  <c r="H309" i="14"/>
  <c r="G309" i="14"/>
  <c r="F309" i="14"/>
  <c r="E309" i="14"/>
  <c r="D309" i="14"/>
  <c r="D308" i="14" s="1"/>
  <c r="D307" i="14" s="1"/>
  <c r="D431" i="14" s="1"/>
  <c r="J308" i="14"/>
  <c r="I308" i="14"/>
  <c r="H308" i="14"/>
  <c r="G308" i="14"/>
  <c r="F308" i="14"/>
  <c r="E308" i="14"/>
  <c r="J307" i="14"/>
  <c r="J431" i="14" s="1"/>
  <c r="I307" i="14"/>
  <c r="I431" i="14" s="1"/>
  <c r="H307" i="14"/>
  <c r="H431" i="14" s="1"/>
  <c r="G307" i="14"/>
  <c r="G431" i="14" s="1"/>
  <c r="F307" i="14"/>
  <c r="F431" i="14" s="1"/>
  <c r="E307" i="14"/>
  <c r="E431" i="14" s="1"/>
  <c r="I306" i="14"/>
  <c r="F306" i="14"/>
  <c r="I305" i="14"/>
  <c r="I304" i="14" s="1"/>
  <c r="I303" i="14" s="1"/>
  <c r="I302" i="14" s="1"/>
  <c r="I430" i="14" s="1"/>
  <c r="F305" i="14"/>
  <c r="F304" i="14" s="1"/>
  <c r="F303" i="14" s="1"/>
  <c r="F302" i="14" s="1"/>
  <c r="F430" i="14" s="1"/>
  <c r="J304" i="14"/>
  <c r="H304" i="14"/>
  <c r="G304" i="14"/>
  <c r="E304" i="14"/>
  <c r="D304" i="14"/>
  <c r="D303" i="14" s="1"/>
  <c r="D302" i="14" s="1"/>
  <c r="D430" i="14" s="1"/>
  <c r="J303" i="14"/>
  <c r="H303" i="14"/>
  <c r="G303" i="14"/>
  <c r="E303" i="14"/>
  <c r="J302" i="14"/>
  <c r="J430" i="14" s="1"/>
  <c r="H302" i="14"/>
  <c r="H430" i="14" s="1"/>
  <c r="G302" i="14"/>
  <c r="G430" i="14" s="1"/>
  <c r="E302" i="14"/>
  <c r="E430" i="14" s="1"/>
  <c r="I297" i="14"/>
  <c r="F297" i="14"/>
  <c r="J296" i="14"/>
  <c r="I296" i="14"/>
  <c r="H296" i="14"/>
  <c r="G296" i="14"/>
  <c r="F296" i="14"/>
  <c r="E296" i="14"/>
  <c r="D296" i="14"/>
  <c r="J295" i="14"/>
  <c r="I295" i="14"/>
  <c r="H295" i="14"/>
  <c r="G295" i="14"/>
  <c r="F295" i="14"/>
  <c r="E295" i="14"/>
  <c r="D295" i="14"/>
  <c r="J294" i="14"/>
  <c r="J419" i="14" s="1"/>
  <c r="I294" i="14"/>
  <c r="I419" i="14" s="1"/>
  <c r="H294" i="14"/>
  <c r="H419" i="14" s="1"/>
  <c r="G294" i="14"/>
  <c r="G419" i="14" s="1"/>
  <c r="F294" i="14"/>
  <c r="F419" i="14" s="1"/>
  <c r="E294" i="14"/>
  <c r="E419" i="14" s="1"/>
  <c r="D294" i="14"/>
  <c r="D419" i="14" s="1"/>
  <c r="I301" i="14"/>
  <c r="F301" i="14"/>
  <c r="I289" i="14"/>
  <c r="F289" i="14"/>
  <c r="I277" i="14"/>
  <c r="F277" i="14"/>
  <c r="I276" i="14"/>
  <c r="F276" i="14"/>
  <c r="I272" i="14"/>
  <c r="F272" i="14"/>
  <c r="I286" i="14"/>
  <c r="F286" i="14"/>
  <c r="J285" i="14"/>
  <c r="I285" i="14"/>
  <c r="H285" i="14"/>
  <c r="G285" i="14"/>
  <c r="F285" i="14"/>
  <c r="E285" i="14"/>
  <c r="D285" i="14"/>
  <c r="I284" i="14"/>
  <c r="F284" i="14"/>
  <c r="I283" i="14"/>
  <c r="F283" i="14"/>
  <c r="J282" i="14"/>
  <c r="I282" i="14"/>
  <c r="H282" i="14"/>
  <c r="G282" i="14"/>
  <c r="F282" i="14"/>
  <c r="E282" i="14"/>
  <c r="D282" i="14"/>
  <c r="J281" i="14"/>
  <c r="I281" i="14"/>
  <c r="H281" i="14"/>
  <c r="G281" i="14"/>
  <c r="F281" i="14"/>
  <c r="E281" i="14"/>
  <c r="D281" i="14"/>
  <c r="I266" i="14"/>
  <c r="F266" i="14"/>
  <c r="I246" i="14"/>
  <c r="F246" i="14"/>
  <c r="I245" i="14"/>
  <c r="F245" i="14"/>
  <c r="D244" i="14"/>
  <c r="I293" i="14"/>
  <c r="F293" i="14"/>
  <c r="J292" i="14"/>
  <c r="I292" i="14"/>
  <c r="H292" i="14"/>
  <c r="G292" i="14"/>
  <c r="F292" i="14"/>
  <c r="E292" i="14"/>
  <c r="D292" i="14"/>
  <c r="J291" i="14"/>
  <c r="I291" i="14"/>
  <c r="H291" i="14"/>
  <c r="G291" i="14"/>
  <c r="F291" i="14"/>
  <c r="E291" i="14"/>
  <c r="D291" i="14"/>
  <c r="J290" i="14"/>
  <c r="J418" i="14" s="1"/>
  <c r="I290" i="14"/>
  <c r="I418" i="14" s="1"/>
  <c r="H290" i="14"/>
  <c r="H418" i="14" s="1"/>
  <c r="G290" i="14"/>
  <c r="G418" i="14" s="1"/>
  <c r="F290" i="14"/>
  <c r="F418" i="14" s="1"/>
  <c r="E290" i="14"/>
  <c r="E418" i="14" s="1"/>
  <c r="D290" i="14"/>
  <c r="D418" i="14" s="1"/>
  <c r="I280" i="14"/>
  <c r="F280" i="14"/>
  <c r="I269" i="14"/>
  <c r="F269" i="14"/>
  <c r="I259" i="14"/>
  <c r="F259" i="14"/>
  <c r="I239" i="14"/>
  <c r="F239" i="14"/>
  <c r="I238" i="14"/>
  <c r="F238" i="14"/>
  <c r="I236" i="14"/>
  <c r="F236" i="14"/>
  <c r="I249" i="14"/>
  <c r="F249" i="14"/>
  <c r="I243" i="14"/>
  <c r="F243" i="14"/>
  <c r="E261" i="14"/>
  <c r="E260" i="14" s="1"/>
  <c r="G261" i="14"/>
  <c r="G260" i="14" s="1"/>
  <c r="H261" i="14"/>
  <c r="H260" i="14" s="1"/>
  <c r="J261" i="14"/>
  <c r="J260" i="14" s="1"/>
  <c r="D261" i="14"/>
  <c r="D260" i="14" s="1"/>
  <c r="I262" i="14"/>
  <c r="I261" i="14" s="1"/>
  <c r="I260" i="14" s="1"/>
  <c r="F262" i="14"/>
  <c r="F261" i="14" s="1"/>
  <c r="F260" i="14" s="1"/>
  <c r="I232" i="14"/>
  <c r="F232" i="14"/>
  <c r="I231" i="14"/>
  <c r="F231" i="14"/>
  <c r="I229" i="14"/>
  <c r="F229" i="14"/>
  <c r="I256" i="14"/>
  <c r="F256" i="14"/>
  <c r="I255" i="14"/>
  <c r="F255" i="14"/>
  <c r="J254" i="14"/>
  <c r="I254" i="14"/>
  <c r="H254" i="14"/>
  <c r="G254" i="14"/>
  <c r="F254" i="14"/>
  <c r="E254" i="14"/>
  <c r="D254" i="14"/>
  <c r="J253" i="14"/>
  <c r="I253" i="14"/>
  <c r="H253" i="14"/>
  <c r="G253" i="14"/>
  <c r="F253" i="14"/>
  <c r="E253" i="14"/>
  <c r="D253" i="14"/>
  <c r="H221" i="14"/>
  <c r="G221" i="14"/>
  <c r="E221" i="14"/>
  <c r="D221" i="14"/>
  <c r="I222" i="14"/>
  <c r="F222" i="14"/>
  <c r="I221" i="14"/>
  <c r="F221" i="14"/>
  <c r="H87" i="14"/>
  <c r="E87" i="14"/>
  <c r="I204" i="14"/>
  <c r="F204" i="14"/>
  <c r="J203" i="14"/>
  <c r="I203" i="14"/>
  <c r="H203" i="14"/>
  <c r="G203" i="14"/>
  <c r="F203" i="14"/>
  <c r="E203" i="14"/>
  <c r="D203" i="14"/>
  <c r="I206" i="14"/>
  <c r="F206" i="14"/>
  <c r="J205" i="14"/>
  <c r="I205" i="14"/>
  <c r="H205" i="14"/>
  <c r="G205" i="14"/>
  <c r="F205" i="14"/>
  <c r="E205" i="14"/>
  <c r="D205" i="14"/>
  <c r="I202" i="14"/>
  <c r="F202" i="14"/>
  <c r="J201" i="14"/>
  <c r="I201" i="14"/>
  <c r="H201" i="14"/>
  <c r="G201" i="14"/>
  <c r="F201" i="14"/>
  <c r="E201" i="14"/>
  <c r="D201" i="14"/>
  <c r="I200" i="14"/>
  <c r="F200" i="14"/>
  <c r="J199" i="14"/>
  <c r="I199" i="14"/>
  <c r="H199" i="14"/>
  <c r="G199" i="14"/>
  <c r="F199" i="14"/>
  <c r="E199" i="14"/>
  <c r="D199" i="14"/>
  <c r="E209" i="14"/>
  <c r="I181" i="14"/>
  <c r="F181" i="14"/>
  <c r="I180" i="14"/>
  <c r="F180" i="14"/>
  <c r="J179" i="14"/>
  <c r="I179" i="14"/>
  <c r="H179" i="14"/>
  <c r="G179" i="14"/>
  <c r="F179" i="14"/>
  <c r="E179" i="14"/>
  <c r="D179" i="14"/>
  <c r="J178" i="14"/>
  <c r="I178" i="14"/>
  <c r="H178" i="14"/>
  <c r="G178" i="14"/>
  <c r="F178" i="14"/>
  <c r="E178" i="14"/>
  <c r="D178" i="14"/>
  <c r="J177" i="14"/>
  <c r="J408" i="14" s="1"/>
  <c r="I177" i="14"/>
  <c r="I408" i="14" s="1"/>
  <c r="H177" i="14"/>
  <c r="H408" i="14" s="1"/>
  <c r="G177" i="14"/>
  <c r="G408" i="14" s="1"/>
  <c r="F177" i="14"/>
  <c r="F408" i="14" s="1"/>
  <c r="E177" i="14"/>
  <c r="E408" i="14" s="1"/>
  <c r="D177" i="14"/>
  <c r="D408" i="14" s="1"/>
  <c r="I166" i="14"/>
  <c r="F166" i="14"/>
  <c r="I170" i="14"/>
  <c r="F170" i="14"/>
  <c r="I169" i="14"/>
  <c r="F169" i="14"/>
  <c r="I159" i="14"/>
  <c r="F159" i="14"/>
  <c r="I158" i="14"/>
  <c r="F158" i="14"/>
  <c r="I176" i="14"/>
  <c r="F176" i="14"/>
  <c r="I175" i="14"/>
  <c r="F175" i="14"/>
  <c r="I164" i="14"/>
  <c r="F164" i="14"/>
  <c r="I162" i="14"/>
  <c r="F162" i="14"/>
  <c r="I156" i="14"/>
  <c r="F156" i="14"/>
  <c r="I154" i="14"/>
  <c r="F154" i="14"/>
  <c r="I148" i="14"/>
  <c r="F148" i="14"/>
  <c r="I146" i="14"/>
  <c r="E146" i="14"/>
  <c r="F146" i="14" s="1"/>
  <c r="I87" i="14"/>
  <c r="F87" i="14"/>
  <c r="I98" i="14"/>
  <c r="F98" i="14"/>
  <c r="I106" i="14"/>
  <c r="F106" i="14"/>
  <c r="I119" i="14"/>
  <c r="F119" i="14"/>
  <c r="I112" i="14"/>
  <c r="F112" i="14"/>
  <c r="J111" i="14"/>
  <c r="I111" i="14"/>
  <c r="H111" i="14"/>
  <c r="G111" i="14"/>
  <c r="F111" i="14"/>
  <c r="E111" i="14"/>
  <c r="D111" i="14"/>
  <c r="I110" i="14"/>
  <c r="F110" i="14"/>
  <c r="I92" i="14"/>
  <c r="F92" i="14"/>
  <c r="I117" i="14"/>
  <c r="F117" i="14"/>
  <c r="I84" i="14"/>
  <c r="F84" i="14"/>
  <c r="J83" i="14"/>
  <c r="I83" i="14"/>
  <c r="H83" i="14"/>
  <c r="G83" i="14"/>
  <c r="F83" i="14"/>
  <c r="E83" i="14"/>
  <c r="D83" i="14"/>
  <c r="J82" i="14"/>
  <c r="I82" i="14"/>
  <c r="H82" i="14"/>
  <c r="G82" i="14"/>
  <c r="F82" i="14"/>
  <c r="E82" i="14"/>
  <c r="D82" i="14"/>
  <c r="I127" i="14"/>
  <c r="F127" i="14"/>
  <c r="I108" i="14"/>
  <c r="F108" i="14"/>
  <c r="I143" i="14"/>
  <c r="F143" i="14"/>
  <c r="I141" i="14"/>
  <c r="F141" i="14"/>
  <c r="I139" i="14"/>
  <c r="F139" i="14"/>
  <c r="I137" i="14"/>
  <c r="F137" i="14"/>
  <c r="I129" i="14"/>
  <c r="F129" i="14"/>
  <c r="I125" i="14"/>
  <c r="F125" i="14"/>
  <c r="I123" i="14"/>
  <c r="F123" i="14"/>
  <c r="I68" i="14"/>
  <c r="F68" i="14"/>
  <c r="I64" i="14"/>
  <c r="F64" i="14"/>
  <c r="I63" i="14"/>
  <c r="F63" i="14"/>
  <c r="I102" i="14"/>
  <c r="F102" i="14"/>
  <c r="J101" i="14"/>
  <c r="H101" i="14"/>
  <c r="I101" i="14" s="1"/>
  <c r="E101" i="14"/>
  <c r="F101" i="14" s="1"/>
  <c r="J100" i="14"/>
  <c r="I100" i="14"/>
  <c r="F100" i="14"/>
  <c r="I53" i="14"/>
  <c r="F53" i="14"/>
  <c r="H77" i="14"/>
  <c r="E77" i="14"/>
  <c r="I77" i="14"/>
  <c r="F77" i="14"/>
  <c r="H81" i="14"/>
  <c r="H80" i="14"/>
  <c r="E81" i="14"/>
  <c r="E80" i="14"/>
  <c r="I81" i="14"/>
  <c r="F81" i="14"/>
  <c r="I80" i="14"/>
  <c r="F80" i="14"/>
  <c r="I72" i="14"/>
  <c r="F72" i="14"/>
  <c r="I70" i="14"/>
  <c r="F70" i="14"/>
  <c r="I61" i="14"/>
  <c r="F61" i="14"/>
  <c r="G57" i="14"/>
  <c r="I57" i="14" s="1"/>
  <c r="F57" i="14"/>
  <c r="I42" i="14"/>
  <c r="F42" i="14"/>
  <c r="I49" i="14"/>
  <c r="F49" i="14"/>
  <c r="I46" i="14"/>
  <c r="F46" i="14"/>
  <c r="I39" i="14"/>
  <c r="E39" i="14"/>
  <c r="F39" i="14" s="1"/>
  <c r="I35" i="14"/>
  <c r="E35" i="14"/>
  <c r="F35" i="14" s="1"/>
  <c r="I29" i="14"/>
  <c r="F29" i="14"/>
  <c r="I31" i="14"/>
  <c r="E31" i="14"/>
  <c r="F31" i="14" s="1"/>
  <c r="I24" i="14"/>
  <c r="F24" i="14"/>
  <c r="I22" i="14"/>
  <c r="F22" i="14"/>
  <c r="I20" i="14"/>
  <c r="F20" i="14"/>
  <c r="I19" i="14"/>
  <c r="F19" i="14"/>
  <c r="I15" i="14"/>
  <c r="F15" i="14"/>
  <c r="G14" i="14"/>
  <c r="I14" i="14" s="1"/>
  <c r="F14" i="14"/>
  <c r="G12" i="14"/>
  <c r="I12" i="14" s="1"/>
  <c r="F12" i="14"/>
  <c r="M607" i="4"/>
  <c r="M182" i="4"/>
  <c r="F22" i="18"/>
  <c r="F10" i="18" s="1"/>
  <c r="F21" i="18"/>
  <c r="F20" i="18"/>
  <c r="F19" i="18"/>
  <c r="F18" i="18"/>
  <c r="F17" i="18"/>
  <c r="F16" i="18"/>
  <c r="P15" i="18"/>
  <c r="O15" i="18"/>
  <c r="N15" i="18"/>
  <c r="M15" i="18"/>
  <c r="L15" i="18"/>
  <c r="K15" i="18"/>
  <c r="J15" i="18"/>
  <c r="I15" i="18"/>
  <c r="H15" i="18"/>
  <c r="G15" i="18"/>
  <c r="F15" i="18"/>
  <c r="F14" i="18"/>
  <c r="F13" i="18"/>
  <c r="F12" i="18"/>
  <c r="P11" i="18"/>
  <c r="O11" i="18"/>
  <c r="N11" i="18"/>
  <c r="M11" i="18"/>
  <c r="L11" i="18"/>
  <c r="K11" i="18"/>
  <c r="J11" i="18"/>
  <c r="I11" i="18"/>
  <c r="H11" i="18"/>
  <c r="G11" i="18"/>
  <c r="F11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9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P7" i="18"/>
  <c r="P23" i="18" s="1"/>
  <c r="O7" i="18"/>
  <c r="O23" i="18" s="1"/>
  <c r="N7" i="18"/>
  <c r="N23" i="18" s="1"/>
  <c r="M7" i="18"/>
  <c r="M23" i="18" s="1"/>
  <c r="L7" i="18"/>
  <c r="L23" i="18" s="1"/>
  <c r="K7" i="18"/>
  <c r="K23" i="18" s="1"/>
  <c r="J7" i="18"/>
  <c r="J23" i="18" s="1"/>
  <c r="I7" i="18"/>
  <c r="I23" i="18" s="1"/>
  <c r="H7" i="18"/>
  <c r="H23" i="18" s="1"/>
  <c r="G7" i="18"/>
  <c r="G23" i="18" s="1"/>
  <c r="F7" i="18"/>
  <c r="F23" i="18" s="1"/>
  <c r="H6" i="18"/>
  <c r="I6" i="18" s="1"/>
  <c r="J6" i="18" s="1"/>
  <c r="K6" i="18" s="1"/>
  <c r="L6" i="18" s="1"/>
  <c r="M6" i="18" s="1"/>
  <c r="N6" i="18" s="1"/>
  <c r="O6" i="18" s="1"/>
  <c r="E432" i="14" l="1"/>
  <c r="F11" i="11" s="1"/>
  <c r="F432" i="14"/>
  <c r="G11" i="11" s="1"/>
  <c r="G432" i="14"/>
  <c r="H11" i="11" s="1"/>
  <c r="J432" i="14"/>
  <c r="K11" i="11" s="1"/>
  <c r="D432" i="14"/>
  <c r="E11" i="11" s="1"/>
  <c r="J355" i="14"/>
  <c r="I355" i="14"/>
  <c r="H355" i="14"/>
  <c r="J354" i="14"/>
  <c r="J427" i="14" s="1"/>
  <c r="I354" i="14"/>
  <c r="I427" i="14" s="1"/>
  <c r="H354" i="14"/>
  <c r="H427" i="14" s="1"/>
  <c r="H432" i="14"/>
  <c r="I11" i="11" s="1"/>
  <c r="I432" i="14"/>
  <c r="J11" i="11" s="1"/>
  <c r="D333" i="14"/>
  <c r="D332" i="14" s="1"/>
  <c r="D426" i="14" s="1"/>
  <c r="J333" i="14"/>
  <c r="J332" i="14" s="1"/>
  <c r="J426" i="14" s="1"/>
  <c r="I333" i="14"/>
  <c r="I332" i="14" s="1"/>
  <c r="H333" i="14"/>
  <c r="H332" i="14" s="1"/>
  <c r="G333" i="14"/>
  <c r="G332" i="14" s="1"/>
  <c r="G426" i="14" s="1"/>
  <c r="G428" i="14" s="1"/>
  <c r="H12" i="11" s="1"/>
  <c r="E333" i="14"/>
  <c r="E332" i="14" s="1"/>
  <c r="E426" i="14" s="1"/>
  <c r="E428" i="14" s="1"/>
  <c r="F12" i="11" s="1"/>
  <c r="F332" i="14"/>
  <c r="F426" i="14" s="1"/>
  <c r="F428" i="14" s="1"/>
  <c r="G12" i="11" s="1"/>
  <c r="J428" i="14" l="1"/>
  <c r="K12" i="11" s="1"/>
  <c r="H426" i="14"/>
  <c r="H428" i="14" s="1"/>
  <c r="I12" i="11" s="1"/>
  <c r="I426" i="14"/>
  <c r="I428" i="14" s="1"/>
  <c r="J12" i="11" s="1"/>
  <c r="H487" i="4" l="1"/>
  <c r="H425" i="4"/>
  <c r="H154" i="4" l="1"/>
  <c r="H147" i="4"/>
  <c r="K147" i="4"/>
  <c r="K154" i="4"/>
  <c r="M424" i="4" l="1"/>
  <c r="K424" i="4"/>
  <c r="H424" i="4"/>
  <c r="H486" i="4"/>
  <c r="H521" i="4"/>
  <c r="H520" i="4" s="1"/>
  <c r="H519" i="4" s="1"/>
  <c r="J521" i="4"/>
  <c r="J520" i="4" s="1"/>
  <c r="J519" i="4" s="1"/>
  <c r="J518" i="4" s="1"/>
  <c r="J517" i="4" s="1"/>
  <c r="K521" i="4"/>
  <c r="K520" i="4" s="1"/>
  <c r="K519" i="4" s="1"/>
  <c r="K518" i="4" s="1"/>
  <c r="K517" i="4" s="1"/>
  <c r="M521" i="4"/>
  <c r="M520" i="4" s="1"/>
  <c r="M519" i="4" s="1"/>
  <c r="M518" i="4" s="1"/>
  <c r="M517" i="4" s="1"/>
  <c r="G521" i="4"/>
  <c r="L522" i="4"/>
  <c r="L521" i="4" s="1"/>
  <c r="L520" i="4" s="1"/>
  <c r="L519" i="4" s="1"/>
  <c r="L518" i="4" s="1"/>
  <c r="L517" i="4" s="1"/>
  <c r="I522" i="4"/>
  <c r="I521" i="4" s="1"/>
  <c r="I520" i="4" s="1"/>
  <c r="I519" i="4" s="1"/>
  <c r="G520" i="4"/>
  <c r="G519" i="4" s="1"/>
  <c r="G518" i="4" s="1"/>
  <c r="G517" i="4" s="1"/>
  <c r="H201" i="4"/>
  <c r="M608" i="4"/>
  <c r="K608" i="4"/>
  <c r="H608" i="4"/>
  <c r="H496" i="4"/>
  <c r="L543" i="4"/>
  <c r="I543" i="4"/>
  <c r="M542" i="4"/>
  <c r="L542" i="4"/>
  <c r="K542" i="4"/>
  <c r="J542" i="4"/>
  <c r="I542" i="4"/>
  <c r="H542" i="4"/>
  <c r="G542" i="4"/>
  <c r="H318" i="4"/>
  <c r="I518" i="4" l="1"/>
  <c r="H518" i="4"/>
  <c r="H533" i="4"/>
  <c r="H444" i="4"/>
  <c r="H72" i="4"/>
  <c r="H82" i="4"/>
  <c r="H74" i="4"/>
  <c r="H76" i="4"/>
  <c r="H100" i="4"/>
  <c r="H31" i="4"/>
  <c r="H517" i="4" l="1"/>
  <c r="I517" i="4"/>
  <c r="L629" i="4" l="1"/>
  <c r="I629" i="4"/>
  <c r="L628" i="4"/>
  <c r="I628" i="4"/>
  <c r="M627" i="4"/>
  <c r="L627" i="4"/>
  <c r="K627" i="4"/>
  <c r="J627" i="4"/>
  <c r="I627" i="4"/>
  <c r="H627" i="4"/>
  <c r="G627" i="4"/>
  <c r="M626" i="4"/>
  <c r="L626" i="4"/>
  <c r="K626" i="4"/>
  <c r="J626" i="4"/>
  <c r="I626" i="4"/>
  <c r="H626" i="4"/>
  <c r="G626" i="4"/>
  <c r="M625" i="4"/>
  <c r="M705" i="4" s="1"/>
  <c r="L625" i="4"/>
  <c r="L705" i="4" s="1"/>
  <c r="K625" i="4"/>
  <c r="K705" i="4" s="1"/>
  <c r="J625" i="4"/>
  <c r="J705" i="4" s="1"/>
  <c r="I625" i="4"/>
  <c r="I705" i="4" s="1"/>
  <c r="H625" i="4"/>
  <c r="H705" i="4" s="1"/>
  <c r="G625" i="4"/>
  <c r="G705" i="4" s="1"/>
  <c r="L596" i="4"/>
  <c r="I596" i="4"/>
  <c r="M595" i="4"/>
  <c r="L595" i="4"/>
  <c r="K595" i="4"/>
  <c r="J595" i="4"/>
  <c r="I595" i="4"/>
  <c r="H595" i="4"/>
  <c r="G595" i="4"/>
  <c r="M594" i="4"/>
  <c r="L594" i="4"/>
  <c r="K594" i="4"/>
  <c r="J594" i="4"/>
  <c r="I594" i="4"/>
  <c r="H594" i="4"/>
  <c r="G594" i="4"/>
  <c r="L593" i="4"/>
  <c r="I593" i="4"/>
  <c r="L592" i="4"/>
  <c r="I592" i="4"/>
  <c r="M591" i="4"/>
  <c r="L591" i="4"/>
  <c r="K591" i="4"/>
  <c r="J591" i="4"/>
  <c r="I591" i="4"/>
  <c r="H591" i="4"/>
  <c r="G591" i="4"/>
  <c r="M590" i="4"/>
  <c r="M589" i="4" s="1"/>
  <c r="L590" i="4"/>
  <c r="L589" i="4" s="1"/>
  <c r="K590" i="4"/>
  <c r="K589" i="4" s="1"/>
  <c r="J590" i="4"/>
  <c r="J589" i="4" s="1"/>
  <c r="I590" i="4"/>
  <c r="I589" i="4" s="1"/>
  <c r="H590" i="4"/>
  <c r="H589" i="4" s="1"/>
  <c r="G590" i="4"/>
  <c r="G589" i="4" s="1"/>
  <c r="L598" i="4"/>
  <c r="I598" i="4"/>
  <c r="M597" i="4"/>
  <c r="L597" i="4"/>
  <c r="K597" i="4"/>
  <c r="J597" i="4"/>
  <c r="I597" i="4"/>
  <c r="H597" i="4"/>
  <c r="G597" i="4"/>
  <c r="L573" i="4"/>
  <c r="I573" i="4"/>
  <c r="M572" i="4"/>
  <c r="M571" i="4" s="1"/>
  <c r="M570" i="4" s="1"/>
  <c r="L572" i="4"/>
  <c r="L571" i="4" s="1"/>
  <c r="L570" i="4" s="1"/>
  <c r="K572" i="4"/>
  <c r="K571" i="4" s="1"/>
  <c r="K570" i="4" s="1"/>
  <c r="J572" i="4"/>
  <c r="J571" i="4" s="1"/>
  <c r="J570" i="4" s="1"/>
  <c r="I572" i="4"/>
  <c r="I571" i="4" s="1"/>
  <c r="I570" i="4" s="1"/>
  <c r="H572" i="4"/>
  <c r="H571" i="4" s="1"/>
  <c r="H570" i="4" s="1"/>
  <c r="G572" i="4"/>
  <c r="G571" i="4" s="1"/>
  <c r="G570" i="4" s="1"/>
  <c r="L562" i="4"/>
  <c r="I562" i="4"/>
  <c r="M561" i="4"/>
  <c r="L561" i="4"/>
  <c r="K561" i="4"/>
  <c r="J561" i="4"/>
  <c r="I561" i="4"/>
  <c r="H561" i="4"/>
  <c r="G561" i="4"/>
  <c r="M560" i="4"/>
  <c r="L560" i="4"/>
  <c r="K560" i="4"/>
  <c r="J560" i="4"/>
  <c r="I560" i="4"/>
  <c r="H560" i="4"/>
  <c r="G560" i="4"/>
  <c r="M559" i="4"/>
  <c r="L559" i="4"/>
  <c r="K559" i="4"/>
  <c r="J559" i="4"/>
  <c r="I559" i="4"/>
  <c r="H559" i="4"/>
  <c r="G559" i="4"/>
  <c r="H515" i="4" l="1"/>
  <c r="H514" i="4" s="1"/>
  <c r="H513" i="4" s="1"/>
  <c r="J515" i="4"/>
  <c r="J514" i="4" s="1"/>
  <c r="J513" i="4" s="1"/>
  <c r="K515" i="4"/>
  <c r="K514" i="4" s="1"/>
  <c r="K513" i="4" s="1"/>
  <c r="M515" i="4"/>
  <c r="M514" i="4" s="1"/>
  <c r="M513" i="4" s="1"/>
  <c r="L516" i="4"/>
  <c r="L515" i="4" s="1"/>
  <c r="L514" i="4" s="1"/>
  <c r="L513" i="4" s="1"/>
  <c r="I516" i="4"/>
  <c r="I515" i="4" s="1"/>
  <c r="I514" i="4" s="1"/>
  <c r="I513" i="4" s="1"/>
  <c r="G515" i="4"/>
  <c r="G514" i="4"/>
  <c r="G513" i="4"/>
  <c r="L496" i="4" l="1"/>
  <c r="I496" i="4"/>
  <c r="M495" i="4"/>
  <c r="L495" i="4"/>
  <c r="K495" i="4"/>
  <c r="J495" i="4"/>
  <c r="I495" i="4"/>
  <c r="H495" i="4"/>
  <c r="G495" i="4"/>
  <c r="M494" i="4"/>
  <c r="L494" i="4"/>
  <c r="K494" i="4"/>
  <c r="J494" i="4"/>
  <c r="I494" i="4"/>
  <c r="H494" i="4"/>
  <c r="G494" i="4"/>
  <c r="M493" i="4"/>
  <c r="L493" i="4"/>
  <c r="K493" i="4"/>
  <c r="J493" i="4"/>
  <c r="I493" i="4"/>
  <c r="H493" i="4"/>
  <c r="G493" i="4"/>
  <c r="H475" i="4"/>
  <c r="J475" i="4"/>
  <c r="K475" i="4"/>
  <c r="M475" i="4"/>
  <c r="G475" i="4"/>
  <c r="L476" i="4"/>
  <c r="I476" i="4"/>
  <c r="M469" i="4"/>
  <c r="L471" i="4"/>
  <c r="L470" i="4"/>
  <c r="I470" i="4"/>
  <c r="I471" i="4"/>
  <c r="H469" i="4"/>
  <c r="I469" i="4"/>
  <c r="J469" i="4"/>
  <c r="K469" i="4"/>
  <c r="L469" i="4"/>
  <c r="G469" i="4"/>
  <c r="L482" i="4"/>
  <c r="I482" i="4"/>
  <c r="L481" i="4"/>
  <c r="I481" i="4"/>
  <c r="M480" i="4"/>
  <c r="L480" i="4"/>
  <c r="K480" i="4"/>
  <c r="J480" i="4"/>
  <c r="I480" i="4"/>
  <c r="H480" i="4"/>
  <c r="G480" i="4"/>
  <c r="L479" i="4"/>
  <c r="I479" i="4"/>
  <c r="M478" i="4"/>
  <c r="L478" i="4"/>
  <c r="K478" i="4"/>
  <c r="J478" i="4"/>
  <c r="I478" i="4"/>
  <c r="H478" i="4"/>
  <c r="G478" i="4"/>
  <c r="L477" i="4"/>
  <c r="I477" i="4"/>
  <c r="I475" i="4" s="1"/>
  <c r="I474" i="4" s="1"/>
  <c r="L473" i="4"/>
  <c r="I473" i="4"/>
  <c r="M472" i="4"/>
  <c r="M468" i="4" s="1"/>
  <c r="L472" i="4"/>
  <c r="L468" i="4" s="1"/>
  <c r="K472" i="4"/>
  <c r="K468" i="4" s="1"/>
  <c r="J472" i="4"/>
  <c r="J468" i="4" s="1"/>
  <c r="I472" i="4"/>
  <c r="I468" i="4" s="1"/>
  <c r="I467" i="4" s="1"/>
  <c r="H472" i="4"/>
  <c r="G472" i="4"/>
  <c r="G468" i="4" s="1"/>
  <c r="L487" i="4"/>
  <c r="I487" i="4"/>
  <c r="L486" i="4"/>
  <c r="I486" i="4"/>
  <c r="M485" i="4"/>
  <c r="L485" i="4"/>
  <c r="K485" i="4"/>
  <c r="J485" i="4"/>
  <c r="I485" i="4"/>
  <c r="H485" i="4"/>
  <c r="G485" i="4"/>
  <c r="M484" i="4"/>
  <c r="L484" i="4"/>
  <c r="K484" i="4"/>
  <c r="J484" i="4"/>
  <c r="I484" i="4"/>
  <c r="H484" i="4"/>
  <c r="G484" i="4"/>
  <c r="M483" i="4"/>
  <c r="L483" i="4"/>
  <c r="K483" i="4"/>
  <c r="J483" i="4"/>
  <c r="I483" i="4"/>
  <c r="H483" i="4"/>
  <c r="G483" i="4"/>
  <c r="L437" i="4"/>
  <c r="I437" i="4"/>
  <c r="M436" i="4"/>
  <c r="L436" i="4"/>
  <c r="K436" i="4"/>
  <c r="J436" i="4"/>
  <c r="I436" i="4"/>
  <c r="H436" i="4"/>
  <c r="G436" i="4"/>
  <c r="M435" i="4"/>
  <c r="L435" i="4"/>
  <c r="K435" i="4"/>
  <c r="J435" i="4"/>
  <c r="I435" i="4"/>
  <c r="H435" i="4"/>
  <c r="G435" i="4"/>
  <c r="M434" i="4"/>
  <c r="M433" i="4" s="1"/>
  <c r="L434" i="4"/>
  <c r="L433" i="4" s="1"/>
  <c r="K434" i="4"/>
  <c r="K433" i="4" s="1"/>
  <c r="J434" i="4"/>
  <c r="J433" i="4" s="1"/>
  <c r="I434" i="4"/>
  <c r="I433" i="4" s="1"/>
  <c r="H434" i="4"/>
  <c r="H433" i="4" s="1"/>
  <c r="G434" i="4"/>
  <c r="G433" i="4" s="1"/>
  <c r="L431" i="4"/>
  <c r="I431" i="4"/>
  <c r="M430" i="4"/>
  <c r="L430" i="4"/>
  <c r="K430" i="4"/>
  <c r="J430" i="4"/>
  <c r="I430" i="4"/>
  <c r="H430" i="4"/>
  <c r="G430" i="4"/>
  <c r="L429" i="4"/>
  <c r="I429" i="4"/>
  <c r="M428" i="4"/>
  <c r="L428" i="4"/>
  <c r="K428" i="4"/>
  <c r="J428" i="4"/>
  <c r="I428" i="4"/>
  <c r="H428" i="4"/>
  <c r="G428" i="4"/>
  <c r="G427" i="4" s="1"/>
  <c r="G426" i="4" s="1"/>
  <c r="G728" i="4" s="1"/>
  <c r="M427" i="4"/>
  <c r="M426" i="4" s="1"/>
  <c r="M728" i="4" s="1"/>
  <c r="L427" i="4"/>
  <c r="L426" i="4" s="1"/>
  <c r="L728" i="4" s="1"/>
  <c r="K427" i="4"/>
  <c r="K426" i="4" s="1"/>
  <c r="K728" i="4" s="1"/>
  <c r="J427" i="4"/>
  <c r="J426" i="4" s="1"/>
  <c r="J728" i="4" s="1"/>
  <c r="I427" i="4"/>
  <c r="I426" i="4" s="1"/>
  <c r="I728" i="4" s="1"/>
  <c r="H427" i="4"/>
  <c r="H426" i="4" s="1"/>
  <c r="H728" i="4" s="1"/>
  <c r="L425" i="4"/>
  <c r="I425" i="4"/>
  <c r="L424" i="4"/>
  <c r="L423" i="4" s="1"/>
  <c r="L422" i="4" s="1"/>
  <c r="L421" i="4" s="1"/>
  <c r="L727" i="4" s="1"/>
  <c r="L729" i="4" s="1"/>
  <c r="I424" i="4"/>
  <c r="M423" i="4"/>
  <c r="K423" i="4"/>
  <c r="J423" i="4"/>
  <c r="I423" i="4"/>
  <c r="H423" i="4"/>
  <c r="G423" i="4"/>
  <c r="M422" i="4"/>
  <c r="K422" i="4"/>
  <c r="J422" i="4"/>
  <c r="I422" i="4"/>
  <c r="H422" i="4"/>
  <c r="G422" i="4"/>
  <c r="M421" i="4"/>
  <c r="M727" i="4" s="1"/>
  <c r="M729" i="4" s="1"/>
  <c r="K421" i="4"/>
  <c r="K727" i="4" s="1"/>
  <c r="K729" i="4" s="1"/>
  <c r="J421" i="4"/>
  <c r="J727" i="4" s="1"/>
  <c r="J729" i="4" s="1"/>
  <c r="I421" i="4"/>
  <c r="I727" i="4" s="1"/>
  <c r="I729" i="4" s="1"/>
  <c r="H421" i="4"/>
  <c r="H727" i="4" s="1"/>
  <c r="H729" i="4" s="1"/>
  <c r="G421" i="4"/>
  <c r="G727" i="4" s="1"/>
  <c r="G729" i="4" s="1"/>
  <c r="L400" i="4"/>
  <c r="I400" i="4"/>
  <c r="M399" i="4"/>
  <c r="L399" i="4"/>
  <c r="K399" i="4"/>
  <c r="J399" i="4"/>
  <c r="I399" i="4"/>
  <c r="H399" i="4"/>
  <c r="G399" i="4"/>
  <c r="M398" i="4"/>
  <c r="L398" i="4"/>
  <c r="K398" i="4"/>
  <c r="J398" i="4"/>
  <c r="I398" i="4"/>
  <c r="H398" i="4"/>
  <c r="G398" i="4"/>
  <c r="M397" i="4"/>
  <c r="M715" i="4" s="1"/>
  <c r="L397" i="4"/>
  <c r="L715" i="4" s="1"/>
  <c r="K397" i="4"/>
  <c r="K715" i="4" s="1"/>
  <c r="J397" i="4"/>
  <c r="J715" i="4" s="1"/>
  <c r="I397" i="4"/>
  <c r="I715" i="4" s="1"/>
  <c r="H397" i="4"/>
  <c r="H715" i="4" s="1"/>
  <c r="G397" i="4"/>
  <c r="G715" i="4" s="1"/>
  <c r="H468" i="4" l="1"/>
  <c r="H474" i="4"/>
  <c r="G474" i="4"/>
  <c r="G467" i="4" s="1"/>
  <c r="M474" i="4"/>
  <c r="M467" i="4" s="1"/>
  <c r="K474" i="4"/>
  <c r="K467" i="4" s="1"/>
  <c r="J474" i="4"/>
  <c r="J467" i="4" s="1"/>
  <c r="H467" i="4"/>
  <c r="L475" i="4"/>
  <c r="L474" i="4" s="1"/>
  <c r="L467" i="4" s="1"/>
  <c r="L354" i="4"/>
  <c r="I354" i="4"/>
  <c r="M353" i="4"/>
  <c r="L353" i="4"/>
  <c r="K353" i="4"/>
  <c r="J353" i="4"/>
  <c r="I353" i="4"/>
  <c r="H353" i="4"/>
  <c r="G353" i="4"/>
  <c r="M352" i="4"/>
  <c r="L352" i="4"/>
  <c r="K352" i="4"/>
  <c r="J352" i="4"/>
  <c r="I352" i="4"/>
  <c r="H352" i="4"/>
  <c r="G352" i="4"/>
  <c r="M351" i="4"/>
  <c r="M716" i="4" s="1"/>
  <c r="L351" i="4"/>
  <c r="L716" i="4" s="1"/>
  <c r="K351" i="4"/>
  <c r="K716" i="4" s="1"/>
  <c r="J351" i="4"/>
  <c r="J716" i="4" s="1"/>
  <c r="I351" i="4"/>
  <c r="I716" i="4" s="1"/>
  <c r="H351" i="4"/>
  <c r="H716" i="4" s="1"/>
  <c r="G351" i="4"/>
  <c r="G716" i="4" s="1"/>
  <c r="L340" i="4"/>
  <c r="I340" i="4"/>
  <c r="M339" i="4"/>
  <c r="L339" i="4"/>
  <c r="K339" i="4"/>
  <c r="J339" i="4"/>
  <c r="I339" i="4"/>
  <c r="H339" i="4"/>
  <c r="G339" i="4"/>
  <c r="L338" i="4"/>
  <c r="I338" i="4"/>
  <c r="M337" i="4"/>
  <c r="L337" i="4"/>
  <c r="K337" i="4"/>
  <c r="J337" i="4"/>
  <c r="I337" i="4"/>
  <c r="H337" i="4"/>
  <c r="G337" i="4"/>
  <c r="M336" i="4"/>
  <c r="L336" i="4"/>
  <c r="K336" i="4"/>
  <c r="J336" i="4"/>
  <c r="I336" i="4"/>
  <c r="H336" i="4"/>
  <c r="G336" i="4"/>
  <c r="M335" i="4"/>
  <c r="L335" i="4"/>
  <c r="K335" i="4"/>
  <c r="J335" i="4"/>
  <c r="I335" i="4"/>
  <c r="H335" i="4"/>
  <c r="G335" i="4"/>
  <c r="L328" i="4"/>
  <c r="I328" i="4"/>
  <c r="L327" i="4"/>
  <c r="I327" i="4"/>
  <c r="M326" i="4"/>
  <c r="L326" i="4"/>
  <c r="K326" i="4"/>
  <c r="J326" i="4"/>
  <c r="I326" i="4"/>
  <c r="H326" i="4"/>
  <c r="G326" i="4"/>
  <c r="M325" i="4"/>
  <c r="L325" i="4"/>
  <c r="K325" i="4"/>
  <c r="J325" i="4"/>
  <c r="I325" i="4"/>
  <c r="H325" i="4"/>
  <c r="G325" i="4"/>
  <c r="M324" i="4"/>
  <c r="L324" i="4"/>
  <c r="K324" i="4"/>
  <c r="J324" i="4"/>
  <c r="I324" i="4"/>
  <c r="H324" i="4"/>
  <c r="G324" i="4"/>
  <c r="L304" i="4"/>
  <c r="I304" i="4"/>
  <c r="M303" i="4"/>
  <c r="L303" i="4"/>
  <c r="K303" i="4"/>
  <c r="J303" i="4"/>
  <c r="I303" i="4"/>
  <c r="H303" i="4"/>
  <c r="G303" i="4"/>
  <c r="M302" i="4"/>
  <c r="L302" i="4"/>
  <c r="K302" i="4"/>
  <c r="J302" i="4"/>
  <c r="I302" i="4"/>
  <c r="H302" i="4"/>
  <c r="G302" i="4"/>
  <c r="M301" i="4"/>
  <c r="L301" i="4"/>
  <c r="K301" i="4"/>
  <c r="J301" i="4"/>
  <c r="I301" i="4"/>
  <c r="H301" i="4"/>
  <c r="G301" i="4"/>
  <c r="L295" i="4"/>
  <c r="I295" i="4"/>
  <c r="M294" i="4"/>
  <c r="L294" i="4"/>
  <c r="K294" i="4"/>
  <c r="J294" i="4"/>
  <c r="I294" i="4"/>
  <c r="H294" i="4"/>
  <c r="G294" i="4"/>
  <c r="M293" i="4"/>
  <c r="L293" i="4"/>
  <c r="K293" i="4"/>
  <c r="J293" i="4"/>
  <c r="I293" i="4"/>
  <c r="H293" i="4"/>
  <c r="G293" i="4"/>
  <c r="M292" i="4"/>
  <c r="L292" i="4"/>
  <c r="K292" i="4"/>
  <c r="J292" i="4"/>
  <c r="I292" i="4"/>
  <c r="H292" i="4"/>
  <c r="G292" i="4"/>
  <c r="L287" i="4"/>
  <c r="I287" i="4"/>
  <c r="L286" i="4"/>
  <c r="I286" i="4"/>
  <c r="M285" i="4"/>
  <c r="L285" i="4"/>
  <c r="K285" i="4"/>
  <c r="J285" i="4"/>
  <c r="I285" i="4"/>
  <c r="H285" i="4"/>
  <c r="G285" i="4"/>
  <c r="M284" i="4"/>
  <c r="L284" i="4"/>
  <c r="K284" i="4"/>
  <c r="J284" i="4"/>
  <c r="I284" i="4"/>
  <c r="H284" i="4"/>
  <c r="G284" i="4"/>
  <c r="M283" i="4"/>
  <c r="L283" i="4"/>
  <c r="K283" i="4"/>
  <c r="J283" i="4"/>
  <c r="I283" i="4"/>
  <c r="H283" i="4"/>
  <c r="G283" i="4"/>
  <c r="L252" i="4"/>
  <c r="I252" i="4"/>
  <c r="M251" i="4"/>
  <c r="L251" i="4"/>
  <c r="K251" i="4"/>
  <c r="J251" i="4"/>
  <c r="I251" i="4"/>
  <c r="H251" i="4"/>
  <c r="G251" i="4"/>
  <c r="M250" i="4"/>
  <c r="L250" i="4"/>
  <c r="K250" i="4"/>
  <c r="J250" i="4"/>
  <c r="I250" i="4"/>
  <c r="H250" i="4"/>
  <c r="G250" i="4"/>
  <c r="M249" i="4"/>
  <c r="M248" i="4" s="1"/>
  <c r="L249" i="4"/>
  <c r="L248" i="4" s="1"/>
  <c r="K249" i="4"/>
  <c r="K248" i="4" s="1"/>
  <c r="J249" i="4"/>
  <c r="J248" i="4" s="1"/>
  <c r="I249" i="4"/>
  <c r="I248" i="4" s="1"/>
  <c r="H249" i="4"/>
  <c r="H248" i="4" s="1"/>
  <c r="G249" i="4"/>
  <c r="G248" i="4" s="1"/>
  <c r="L247" i="4"/>
  <c r="I247" i="4"/>
  <c r="M246" i="4"/>
  <c r="L246" i="4"/>
  <c r="K246" i="4"/>
  <c r="J246" i="4"/>
  <c r="I246" i="4"/>
  <c r="H246" i="4"/>
  <c r="G246" i="4"/>
  <c r="L245" i="4"/>
  <c r="I245" i="4"/>
  <c r="M244" i="4"/>
  <c r="L244" i="4"/>
  <c r="K244" i="4"/>
  <c r="J244" i="4"/>
  <c r="I244" i="4"/>
  <c r="H244" i="4"/>
  <c r="G244" i="4"/>
  <c r="M243" i="4"/>
  <c r="L243" i="4"/>
  <c r="K243" i="4"/>
  <c r="J243" i="4"/>
  <c r="I243" i="4"/>
  <c r="H243" i="4"/>
  <c r="G243" i="4"/>
  <c r="M242" i="4"/>
  <c r="L242" i="4"/>
  <c r="K242" i="4"/>
  <c r="J242" i="4"/>
  <c r="I242" i="4"/>
  <c r="H242" i="4"/>
  <c r="G242" i="4"/>
  <c r="L233" i="4" l="1"/>
  <c r="I233" i="4"/>
  <c r="M232" i="4"/>
  <c r="L232" i="4"/>
  <c r="K232" i="4"/>
  <c r="J232" i="4"/>
  <c r="I232" i="4"/>
  <c r="H232" i="4"/>
  <c r="G232" i="4"/>
  <c r="M231" i="4"/>
  <c r="L231" i="4"/>
  <c r="K231" i="4"/>
  <c r="J231" i="4"/>
  <c r="I231" i="4"/>
  <c r="H231" i="4"/>
  <c r="G231" i="4"/>
  <c r="M230" i="4"/>
  <c r="L230" i="4"/>
  <c r="K230" i="4"/>
  <c r="J230" i="4"/>
  <c r="I230" i="4"/>
  <c r="H230" i="4"/>
  <c r="G230" i="4"/>
  <c r="H209" i="4"/>
  <c r="J209" i="4"/>
  <c r="K209" i="4"/>
  <c r="M209" i="4"/>
  <c r="L222" i="4"/>
  <c r="I222" i="4"/>
  <c r="M221" i="4"/>
  <c r="L221" i="4"/>
  <c r="K221" i="4"/>
  <c r="J221" i="4"/>
  <c r="I221" i="4"/>
  <c r="H221" i="4"/>
  <c r="G221" i="4"/>
  <c r="M220" i="4"/>
  <c r="L220" i="4"/>
  <c r="K220" i="4"/>
  <c r="J220" i="4"/>
  <c r="I220" i="4"/>
  <c r="H220" i="4"/>
  <c r="G220" i="4"/>
  <c r="G219" i="4" s="1"/>
  <c r="M219" i="4"/>
  <c r="L219" i="4"/>
  <c r="K219" i="4"/>
  <c r="J219" i="4"/>
  <c r="I219" i="4"/>
  <c r="H219" i="4"/>
  <c r="H208" i="4"/>
  <c r="K208" i="4"/>
  <c r="M208" i="4"/>
  <c r="L206" i="4"/>
  <c r="I206" i="4"/>
  <c r="M205" i="4"/>
  <c r="L205" i="4"/>
  <c r="K205" i="4"/>
  <c r="J205" i="4"/>
  <c r="I205" i="4"/>
  <c r="H205" i="4"/>
  <c r="G205" i="4"/>
  <c r="M204" i="4"/>
  <c r="L204" i="4"/>
  <c r="K204" i="4"/>
  <c r="J204" i="4"/>
  <c r="I204" i="4"/>
  <c r="H204" i="4"/>
  <c r="G204" i="4"/>
  <c r="M203" i="4"/>
  <c r="L203" i="4"/>
  <c r="K203" i="4"/>
  <c r="J203" i="4"/>
  <c r="I203" i="4"/>
  <c r="H203" i="4"/>
  <c r="G203" i="4"/>
  <c r="L202" i="4"/>
  <c r="I202" i="4"/>
  <c r="L201" i="4"/>
  <c r="I201" i="4"/>
  <c r="M200" i="4"/>
  <c r="L200" i="4"/>
  <c r="K200" i="4"/>
  <c r="J200" i="4"/>
  <c r="I200" i="4"/>
  <c r="H200" i="4"/>
  <c r="G200" i="4"/>
  <c r="L199" i="4"/>
  <c r="L198" i="4" s="1"/>
  <c r="L197" i="4" s="1"/>
  <c r="L196" i="4" s="1"/>
  <c r="I199" i="4"/>
  <c r="M198" i="4"/>
  <c r="K198" i="4"/>
  <c r="J198" i="4"/>
  <c r="I198" i="4"/>
  <c r="H198" i="4"/>
  <c r="G198" i="4"/>
  <c r="M197" i="4"/>
  <c r="K197" i="4"/>
  <c r="J197" i="4"/>
  <c r="I197" i="4"/>
  <c r="H197" i="4"/>
  <c r="G197" i="4"/>
  <c r="M196" i="4"/>
  <c r="K196" i="4"/>
  <c r="J196" i="4"/>
  <c r="I196" i="4"/>
  <c r="H196" i="4"/>
  <c r="G196" i="4"/>
  <c r="L183" i="4"/>
  <c r="I183" i="4"/>
  <c r="L182" i="4"/>
  <c r="K182" i="4"/>
  <c r="J182" i="4"/>
  <c r="I182" i="4"/>
  <c r="H182" i="4"/>
  <c r="G182" i="4"/>
  <c r="M181" i="4"/>
  <c r="L181" i="4"/>
  <c r="K181" i="4"/>
  <c r="J181" i="4"/>
  <c r="I181" i="4"/>
  <c r="H181" i="4"/>
  <c r="G181" i="4"/>
  <c r="M180" i="4"/>
  <c r="L180" i="4"/>
  <c r="K180" i="4"/>
  <c r="J180" i="4"/>
  <c r="I180" i="4"/>
  <c r="H180" i="4"/>
  <c r="G180" i="4"/>
  <c r="H170" i="4"/>
  <c r="H169" i="4" s="1"/>
  <c r="H168" i="4" s="1"/>
  <c r="J170" i="4"/>
  <c r="J169" i="4" s="1"/>
  <c r="J168" i="4" s="1"/>
  <c r="K170" i="4"/>
  <c r="K169" i="4" s="1"/>
  <c r="K168" i="4" s="1"/>
  <c r="M170" i="4"/>
  <c r="M169" i="4" s="1"/>
  <c r="M168" i="4" s="1"/>
  <c r="L172" i="4"/>
  <c r="I172" i="4"/>
  <c r="L171" i="4"/>
  <c r="I171" i="4"/>
  <c r="G170" i="4"/>
  <c r="G169" i="4"/>
  <c r="G168" i="4"/>
  <c r="L160" i="4"/>
  <c r="I160" i="4"/>
  <c r="M159" i="4"/>
  <c r="L159" i="4"/>
  <c r="K159" i="4"/>
  <c r="J159" i="4"/>
  <c r="I159" i="4"/>
  <c r="H159" i="4"/>
  <c r="G159" i="4"/>
  <c r="L158" i="4"/>
  <c r="I158" i="4"/>
  <c r="M157" i="4"/>
  <c r="L157" i="4"/>
  <c r="K157" i="4"/>
  <c r="J157" i="4"/>
  <c r="I157" i="4"/>
  <c r="H157" i="4"/>
  <c r="G157" i="4"/>
  <c r="L156" i="4"/>
  <c r="I156" i="4"/>
  <c r="M155" i="4"/>
  <c r="L155" i="4"/>
  <c r="K155" i="4"/>
  <c r="J155" i="4"/>
  <c r="I155" i="4"/>
  <c r="H155" i="4"/>
  <c r="G155" i="4"/>
  <c r="L154" i="4"/>
  <c r="I154" i="4"/>
  <c r="M153" i="4"/>
  <c r="L153" i="4"/>
  <c r="K153" i="4"/>
  <c r="J153" i="4"/>
  <c r="I153" i="4"/>
  <c r="H153" i="4"/>
  <c r="G153" i="4"/>
  <c r="M152" i="4"/>
  <c r="L152" i="4"/>
  <c r="K152" i="4"/>
  <c r="J152" i="4"/>
  <c r="I152" i="4"/>
  <c r="H152" i="4"/>
  <c r="G152" i="4"/>
  <c r="M151" i="4"/>
  <c r="M722" i="4" s="1"/>
  <c r="L151" i="4"/>
  <c r="L722" i="4" s="1"/>
  <c r="K151" i="4"/>
  <c r="K722" i="4" s="1"/>
  <c r="J151" i="4"/>
  <c r="J722" i="4" s="1"/>
  <c r="I151" i="4"/>
  <c r="I722" i="4" s="1"/>
  <c r="H151" i="4"/>
  <c r="H722" i="4" s="1"/>
  <c r="G151" i="4"/>
  <c r="G722" i="4" s="1"/>
  <c r="L150" i="4"/>
  <c r="I150" i="4"/>
  <c r="L149" i="4"/>
  <c r="I149" i="4"/>
  <c r="M148" i="4"/>
  <c r="L148" i="4"/>
  <c r="K148" i="4"/>
  <c r="J148" i="4"/>
  <c r="I148" i="4"/>
  <c r="H148" i="4"/>
  <c r="G148" i="4"/>
  <c r="L147" i="4"/>
  <c r="I147" i="4"/>
  <c r="M146" i="4"/>
  <c r="L146" i="4"/>
  <c r="K146" i="4"/>
  <c r="J146" i="4"/>
  <c r="I146" i="4"/>
  <c r="H146" i="4"/>
  <c r="G146" i="4"/>
  <c r="M145" i="4"/>
  <c r="L145" i="4"/>
  <c r="K145" i="4"/>
  <c r="J145" i="4"/>
  <c r="I145" i="4"/>
  <c r="H145" i="4"/>
  <c r="G145" i="4"/>
  <c r="M144" i="4"/>
  <c r="M721" i="4" s="1"/>
  <c r="L144" i="4"/>
  <c r="L721" i="4" s="1"/>
  <c r="K144" i="4"/>
  <c r="K721" i="4" s="1"/>
  <c r="J144" i="4"/>
  <c r="J721" i="4" s="1"/>
  <c r="I144" i="4"/>
  <c r="I721" i="4" s="1"/>
  <c r="H144" i="4"/>
  <c r="H721" i="4" s="1"/>
  <c r="G144" i="4"/>
  <c r="G721" i="4" s="1"/>
  <c r="L143" i="4"/>
  <c r="L142" i="4" s="1"/>
  <c r="L141" i="4" s="1"/>
  <c r="L140" i="4" s="1"/>
  <c r="L720" i="4" s="1"/>
  <c r="I143" i="4"/>
  <c r="M142" i="4"/>
  <c r="K142" i="4"/>
  <c r="J142" i="4"/>
  <c r="I142" i="4"/>
  <c r="H142" i="4"/>
  <c r="G142" i="4"/>
  <c r="M141" i="4"/>
  <c r="K141" i="4"/>
  <c r="J141" i="4"/>
  <c r="I141" i="4"/>
  <c r="H141" i="4"/>
  <c r="G141" i="4"/>
  <c r="G140" i="4" s="1"/>
  <c r="G720" i="4" s="1"/>
  <c r="M140" i="4"/>
  <c r="M720" i="4" s="1"/>
  <c r="K140" i="4"/>
  <c r="K720" i="4" s="1"/>
  <c r="J140" i="4"/>
  <c r="J720" i="4" s="1"/>
  <c r="I140" i="4"/>
  <c r="I720" i="4" s="1"/>
  <c r="H140" i="4"/>
  <c r="H720" i="4" s="1"/>
  <c r="G117" i="4"/>
  <c r="L119" i="4"/>
  <c r="I119" i="4"/>
  <c r="L118" i="4"/>
  <c r="I118" i="4"/>
  <c r="M117" i="4"/>
  <c r="L117" i="4"/>
  <c r="K117" i="4"/>
  <c r="J117" i="4"/>
  <c r="I117" i="4"/>
  <c r="H117" i="4"/>
  <c r="L116" i="4"/>
  <c r="I116" i="4"/>
  <c r="M115" i="4"/>
  <c r="L115" i="4"/>
  <c r="K115" i="4"/>
  <c r="J115" i="4"/>
  <c r="I115" i="4"/>
  <c r="H115" i="4"/>
  <c r="G115" i="4"/>
  <c r="M114" i="4"/>
  <c r="L114" i="4"/>
  <c r="K114" i="4"/>
  <c r="J114" i="4"/>
  <c r="I114" i="4"/>
  <c r="H114" i="4"/>
  <c r="G114" i="4"/>
  <c r="G113" i="4" s="1"/>
  <c r="M113" i="4"/>
  <c r="L113" i="4"/>
  <c r="K113" i="4"/>
  <c r="J113" i="4"/>
  <c r="I113" i="4"/>
  <c r="H113" i="4"/>
  <c r="L89" i="4"/>
  <c r="I89" i="4"/>
  <c r="M88" i="4"/>
  <c r="L88" i="4"/>
  <c r="K88" i="4"/>
  <c r="J88" i="4"/>
  <c r="I88" i="4"/>
  <c r="H88" i="4"/>
  <c r="G88" i="4"/>
  <c r="L104" i="4"/>
  <c r="I104" i="4"/>
  <c r="M103" i="4"/>
  <c r="L103" i="4"/>
  <c r="K103" i="4"/>
  <c r="J103" i="4"/>
  <c r="I103" i="4"/>
  <c r="H103" i="4"/>
  <c r="G103" i="4"/>
  <c r="H101" i="4"/>
  <c r="J101" i="4"/>
  <c r="K101" i="4"/>
  <c r="M101" i="4"/>
  <c r="H99" i="4"/>
  <c r="H98" i="4" s="1"/>
  <c r="H97" i="4" s="1"/>
  <c r="J99" i="4"/>
  <c r="J98" i="4" s="1"/>
  <c r="J97" i="4" s="1"/>
  <c r="K99" i="4"/>
  <c r="M99" i="4"/>
  <c r="M98" i="4" s="1"/>
  <c r="M97" i="4" s="1"/>
  <c r="L102" i="4"/>
  <c r="L101" i="4" s="1"/>
  <c r="I102" i="4"/>
  <c r="I101" i="4" s="1"/>
  <c r="G101" i="4"/>
  <c r="L100" i="4"/>
  <c r="L99" i="4" s="1"/>
  <c r="L98" i="4" s="1"/>
  <c r="L97" i="4" s="1"/>
  <c r="I100" i="4"/>
  <c r="I99" i="4" s="1"/>
  <c r="I98" i="4" s="1"/>
  <c r="I97" i="4" s="1"/>
  <c r="G99" i="4"/>
  <c r="G98" i="4" s="1"/>
  <c r="G97" i="4" s="1"/>
  <c r="L87" i="4"/>
  <c r="I87" i="4"/>
  <c r="M86" i="4"/>
  <c r="M85" i="4" s="1"/>
  <c r="L86" i="4"/>
  <c r="L85" i="4" s="1"/>
  <c r="K86" i="4"/>
  <c r="K85" i="4" s="1"/>
  <c r="J86" i="4"/>
  <c r="J85" i="4" s="1"/>
  <c r="I86" i="4"/>
  <c r="I85" i="4" s="1"/>
  <c r="H86" i="4"/>
  <c r="H85" i="4" s="1"/>
  <c r="G86" i="4"/>
  <c r="G85" i="4" s="1"/>
  <c r="L84" i="4"/>
  <c r="I84" i="4"/>
  <c r="M83" i="4"/>
  <c r="L83" i="4"/>
  <c r="K83" i="4"/>
  <c r="J83" i="4"/>
  <c r="I83" i="4"/>
  <c r="H83" i="4"/>
  <c r="G83" i="4"/>
  <c r="L82" i="4"/>
  <c r="I82" i="4"/>
  <c r="M81" i="4"/>
  <c r="L81" i="4"/>
  <c r="K81" i="4"/>
  <c r="J81" i="4"/>
  <c r="I81" i="4"/>
  <c r="H81" i="4"/>
  <c r="G81" i="4"/>
  <c r="L80" i="4"/>
  <c r="I80" i="4"/>
  <c r="M79" i="4"/>
  <c r="L79" i="4"/>
  <c r="K79" i="4"/>
  <c r="J79" i="4"/>
  <c r="I79" i="4"/>
  <c r="H79" i="4"/>
  <c r="G79" i="4"/>
  <c r="L78" i="4"/>
  <c r="I78" i="4"/>
  <c r="M77" i="4"/>
  <c r="L77" i="4"/>
  <c r="K77" i="4"/>
  <c r="J77" i="4"/>
  <c r="I77" i="4"/>
  <c r="H77" i="4"/>
  <c r="G77" i="4"/>
  <c r="L76" i="4"/>
  <c r="I76" i="4"/>
  <c r="M75" i="4"/>
  <c r="L75" i="4"/>
  <c r="K75" i="4"/>
  <c r="J75" i="4"/>
  <c r="I75" i="4"/>
  <c r="H75" i="4"/>
  <c r="G75" i="4"/>
  <c r="L74" i="4"/>
  <c r="I74" i="4"/>
  <c r="M73" i="4"/>
  <c r="L73" i="4"/>
  <c r="K73" i="4"/>
  <c r="J73" i="4"/>
  <c r="I73" i="4"/>
  <c r="H73" i="4"/>
  <c r="G73" i="4"/>
  <c r="L72" i="4"/>
  <c r="I72" i="4"/>
  <c r="M71" i="4"/>
  <c r="L71" i="4"/>
  <c r="K71" i="4"/>
  <c r="J71" i="4"/>
  <c r="I71" i="4"/>
  <c r="H71" i="4"/>
  <c r="G71" i="4"/>
  <c r="L70" i="4"/>
  <c r="I70" i="4"/>
  <c r="M69" i="4"/>
  <c r="L69" i="4"/>
  <c r="K69" i="4"/>
  <c r="J69" i="4"/>
  <c r="I69" i="4"/>
  <c r="H69" i="4"/>
  <c r="G69" i="4"/>
  <c r="M68" i="4"/>
  <c r="M67" i="4" s="1"/>
  <c r="L68" i="4"/>
  <c r="L67" i="4" s="1"/>
  <c r="K68" i="4"/>
  <c r="K67" i="4" s="1"/>
  <c r="J68" i="4"/>
  <c r="J67" i="4" s="1"/>
  <c r="I68" i="4"/>
  <c r="I67" i="4" s="1"/>
  <c r="H68" i="4"/>
  <c r="H67" i="4" s="1"/>
  <c r="G68" i="4"/>
  <c r="G67" i="4" s="1"/>
  <c r="G93" i="4"/>
  <c r="H93" i="4"/>
  <c r="J93" i="4"/>
  <c r="K93" i="4"/>
  <c r="M93" i="4"/>
  <c r="I94" i="4"/>
  <c r="I93" i="4" s="1"/>
  <c r="L94" i="4"/>
  <c r="L93" i="4" s="1"/>
  <c r="G95" i="4"/>
  <c r="H95" i="4"/>
  <c r="J95" i="4"/>
  <c r="K95" i="4"/>
  <c r="M95" i="4"/>
  <c r="I96" i="4"/>
  <c r="I95" i="4" s="1"/>
  <c r="L96" i="4"/>
  <c r="L95" i="4" s="1"/>
  <c r="G108" i="4"/>
  <c r="H108" i="4"/>
  <c r="J108" i="4"/>
  <c r="K108" i="4"/>
  <c r="M108" i="4"/>
  <c r="I109" i="4"/>
  <c r="I108" i="4" s="1"/>
  <c r="L109" i="4"/>
  <c r="L108" i="4" s="1"/>
  <c r="G110" i="4"/>
  <c r="H110" i="4"/>
  <c r="J110" i="4"/>
  <c r="K110" i="4"/>
  <c r="M110" i="4"/>
  <c r="I111" i="4"/>
  <c r="L111" i="4"/>
  <c r="I112" i="4"/>
  <c r="I110" i="4" s="1"/>
  <c r="L112" i="4"/>
  <c r="L110" i="4" s="1"/>
  <c r="G123" i="4"/>
  <c r="G122" i="4" s="1"/>
  <c r="G121" i="4" s="1"/>
  <c r="H123" i="4"/>
  <c r="H122" i="4" s="1"/>
  <c r="H121" i="4" s="1"/>
  <c r="K123" i="4"/>
  <c r="K122" i="4" s="1"/>
  <c r="K121" i="4" s="1"/>
  <c r="M123" i="4"/>
  <c r="M122" i="4" s="1"/>
  <c r="M121" i="4" s="1"/>
  <c r="I124" i="4"/>
  <c r="I123" i="4" s="1"/>
  <c r="I122" i="4" s="1"/>
  <c r="I121" i="4" s="1"/>
  <c r="J123" i="4"/>
  <c r="J122" i="4" s="1"/>
  <c r="J121" i="4" s="1"/>
  <c r="L124" i="4"/>
  <c r="L123" i="4" s="1"/>
  <c r="L122" i="4" s="1"/>
  <c r="L121" i="4" s="1"/>
  <c r="G127" i="4"/>
  <c r="H127" i="4"/>
  <c r="J127" i="4"/>
  <c r="K127" i="4"/>
  <c r="M127" i="4"/>
  <c r="I128" i="4"/>
  <c r="I127" i="4" s="1"/>
  <c r="L128" i="4"/>
  <c r="L127" i="4" s="1"/>
  <c r="G129" i="4"/>
  <c r="H129" i="4"/>
  <c r="J129" i="4"/>
  <c r="K129" i="4"/>
  <c r="M129" i="4"/>
  <c r="I130" i="4"/>
  <c r="L130" i="4"/>
  <c r="I131" i="4"/>
  <c r="L131" i="4"/>
  <c r="L35" i="4"/>
  <c r="I35" i="4"/>
  <c r="M34" i="4"/>
  <c r="L34" i="4"/>
  <c r="K34" i="4"/>
  <c r="J34" i="4"/>
  <c r="I34" i="4"/>
  <c r="H34" i="4"/>
  <c r="G34" i="4"/>
  <c r="H15" i="4"/>
  <c r="K98" i="4" l="1"/>
  <c r="K97" i="4" s="1"/>
  <c r="K724" i="4" s="1"/>
  <c r="H724" i="4"/>
  <c r="I724" i="4"/>
  <c r="J724" i="4"/>
  <c r="L724" i="4"/>
  <c r="M724" i="4"/>
  <c r="G724" i="4"/>
  <c r="I170" i="4"/>
  <c r="I169" i="4" s="1"/>
  <c r="I168" i="4" s="1"/>
  <c r="L170" i="4"/>
  <c r="L169" i="4" s="1"/>
  <c r="L168" i="4" s="1"/>
  <c r="L129" i="4"/>
  <c r="I129" i="4"/>
  <c r="M126" i="4"/>
  <c r="M125" i="4" s="1"/>
  <c r="K126" i="4"/>
  <c r="K125" i="4" s="1"/>
  <c r="J126" i="4"/>
  <c r="J125" i="4" s="1"/>
  <c r="M107" i="4"/>
  <c r="M106" i="4" s="1"/>
  <c r="M105" i="4" s="1"/>
  <c r="K107" i="4"/>
  <c r="K106" i="4" s="1"/>
  <c r="K105" i="4" s="1"/>
  <c r="J107" i="4"/>
  <c r="J106" i="4" s="1"/>
  <c r="J105" i="4" s="1"/>
  <c r="H107" i="4"/>
  <c r="H106" i="4" s="1"/>
  <c r="H105" i="4" s="1"/>
  <c r="G107" i="4"/>
  <c r="G106" i="4" s="1"/>
  <c r="G105" i="4" s="1"/>
  <c r="M92" i="4"/>
  <c r="M91" i="4" s="1"/>
  <c r="M90" i="4" s="1"/>
  <c r="K92" i="4"/>
  <c r="K91" i="4" s="1"/>
  <c r="J92" i="4"/>
  <c r="J91" i="4" s="1"/>
  <c r="J90" i="4" s="1"/>
  <c r="H92" i="4"/>
  <c r="H91" i="4" s="1"/>
  <c r="H90" i="4" s="1"/>
  <c r="G92" i="4"/>
  <c r="G91" i="4" s="1"/>
  <c r="G90" i="4" s="1"/>
  <c r="L126" i="4"/>
  <c r="L125" i="4" s="1"/>
  <c r="I126" i="4"/>
  <c r="I125" i="4" s="1"/>
  <c r="H126" i="4"/>
  <c r="H125" i="4" s="1"/>
  <c r="G126" i="4"/>
  <c r="G125" i="4" s="1"/>
  <c r="L107" i="4"/>
  <c r="L106" i="4" s="1"/>
  <c r="L105" i="4" s="1"/>
  <c r="I107" i="4"/>
  <c r="I106" i="4" s="1"/>
  <c r="I105" i="4" s="1"/>
  <c r="L92" i="4"/>
  <c r="L91" i="4" s="1"/>
  <c r="L90" i="4" s="1"/>
  <c r="I92" i="4"/>
  <c r="I91" i="4" s="1"/>
  <c r="I90" i="4" s="1"/>
  <c r="L43" i="4"/>
  <c r="I43" i="4"/>
  <c r="M42" i="4"/>
  <c r="L42" i="4"/>
  <c r="K42" i="4"/>
  <c r="J42" i="4"/>
  <c r="I42" i="4"/>
  <c r="H42" i="4"/>
  <c r="G42" i="4"/>
  <c r="L41" i="4"/>
  <c r="I41" i="4"/>
  <c r="M40" i="4"/>
  <c r="L40" i="4"/>
  <c r="K40" i="4"/>
  <c r="J40" i="4"/>
  <c r="I40" i="4"/>
  <c r="H40" i="4"/>
  <c r="G40" i="4"/>
  <c r="L39" i="4"/>
  <c r="I39" i="4"/>
  <c r="M38" i="4"/>
  <c r="L38" i="4"/>
  <c r="K38" i="4"/>
  <c r="J38" i="4"/>
  <c r="I38" i="4"/>
  <c r="H38" i="4"/>
  <c r="G38" i="4"/>
  <c r="L37" i="4"/>
  <c r="I37" i="4"/>
  <c r="M36" i="4"/>
  <c r="L36" i="4"/>
  <c r="K36" i="4"/>
  <c r="J36" i="4"/>
  <c r="I36" i="4"/>
  <c r="H36" i="4"/>
  <c r="G36" i="4"/>
  <c r="L33" i="4"/>
  <c r="I33" i="4"/>
  <c r="M32" i="4"/>
  <c r="L32" i="4"/>
  <c r="K32" i="4"/>
  <c r="J32" i="4"/>
  <c r="I32" i="4"/>
  <c r="H32" i="4"/>
  <c r="G32" i="4"/>
  <c r="L31" i="4"/>
  <c r="I31" i="4"/>
  <c r="M30" i="4"/>
  <c r="L30" i="4"/>
  <c r="K30" i="4"/>
  <c r="J30" i="4"/>
  <c r="I30" i="4"/>
  <c r="H30" i="4"/>
  <c r="G30" i="4"/>
  <c r="L29" i="4"/>
  <c r="I29" i="4"/>
  <c r="M28" i="4"/>
  <c r="M27" i="4" s="1"/>
  <c r="L28" i="4"/>
  <c r="L27" i="4" s="1"/>
  <c r="K28" i="4"/>
  <c r="K27" i="4" s="1"/>
  <c r="J28" i="4"/>
  <c r="J27" i="4" s="1"/>
  <c r="I28" i="4"/>
  <c r="I27" i="4" s="1"/>
  <c r="H28" i="4"/>
  <c r="H27" i="4" s="1"/>
  <c r="G28" i="4"/>
  <c r="M26" i="4"/>
  <c r="L26" i="4"/>
  <c r="K26" i="4"/>
  <c r="J26" i="4"/>
  <c r="I26" i="4"/>
  <c r="H26" i="4"/>
  <c r="K90" i="4" l="1"/>
  <c r="L723" i="4"/>
  <c r="I723" i="4"/>
  <c r="H723" i="4"/>
  <c r="H725" i="4" s="1"/>
  <c r="J723" i="4"/>
  <c r="J725" i="4" s="1"/>
  <c r="K723" i="4"/>
  <c r="K725" i="4" s="1"/>
  <c r="M723" i="4"/>
  <c r="M725" i="4" s="1"/>
  <c r="L725" i="4"/>
  <c r="I725" i="4"/>
  <c r="G27" i="4"/>
  <c r="G26" i="4" s="1"/>
  <c r="G723" i="4" s="1"/>
  <c r="G725" i="4" s="1"/>
  <c r="J391" i="14"/>
  <c r="J389" i="14"/>
  <c r="J387" i="14"/>
  <c r="J385" i="14"/>
  <c r="J384" i="14"/>
  <c r="J382" i="14"/>
  <c r="J380" i="14"/>
  <c r="J379" i="14"/>
  <c r="J377" i="14"/>
  <c r="J375" i="14"/>
  <c r="J373" i="14"/>
  <c r="J371" i="14"/>
  <c r="J369" i="14"/>
  <c r="J368" i="14"/>
  <c r="J300" i="14"/>
  <c r="J299" i="14"/>
  <c r="J298" i="14"/>
  <c r="J421" i="14" s="1"/>
  <c r="J422" i="14" s="1"/>
  <c r="K10" i="11" s="1"/>
  <c r="J288" i="14"/>
  <c r="J287" i="14"/>
  <c r="J279" i="14"/>
  <c r="J278" i="14" s="1"/>
  <c r="J275" i="14"/>
  <c r="J273" i="14"/>
  <c r="J271" i="14" s="1"/>
  <c r="J270" i="14" s="1"/>
  <c r="J268" i="14"/>
  <c r="J265" i="14"/>
  <c r="J264" i="14" s="1"/>
  <c r="J263" i="14" s="1"/>
  <c r="J417" i="14" s="1"/>
  <c r="J258" i="14"/>
  <c r="J257" i="14"/>
  <c r="J250" i="14"/>
  <c r="J248" i="14"/>
  <c r="J247" i="14"/>
  <c r="J244" i="14"/>
  <c r="J242" i="14"/>
  <c r="J241" i="14"/>
  <c r="J240" i="14" s="1"/>
  <c r="J416" i="14" s="1"/>
  <c r="J237" i="14"/>
  <c r="J235" i="14"/>
  <c r="J234" i="14"/>
  <c r="J233" i="14"/>
  <c r="J415" i="14" s="1"/>
  <c r="J230" i="14"/>
  <c r="J228" i="14"/>
  <c r="J227" i="14"/>
  <c r="J226" i="14"/>
  <c r="J414" i="14" s="1"/>
  <c r="J224" i="14"/>
  <c r="J223" i="14"/>
  <c r="J220" i="14"/>
  <c r="J219" i="14"/>
  <c r="J218" i="14"/>
  <c r="J412" i="14" s="1"/>
  <c r="J216" i="14"/>
  <c r="J214" i="14"/>
  <c r="J212" i="14"/>
  <c r="J210" i="14"/>
  <c r="J208" i="14"/>
  <c r="J207" i="14"/>
  <c r="J197" i="14"/>
  <c r="J195" i="14"/>
  <c r="J193" i="14"/>
  <c r="J191" i="14"/>
  <c r="J190" i="14" s="1"/>
  <c r="J189" i="14"/>
  <c r="J186" i="14"/>
  <c r="J184" i="14"/>
  <c r="J183" i="14"/>
  <c r="J182" i="14"/>
  <c r="J410" i="14" s="1"/>
  <c r="J174" i="14"/>
  <c r="J172" i="14"/>
  <c r="J171" i="14"/>
  <c r="J168" i="14"/>
  <c r="J167" i="14"/>
  <c r="J165" i="14"/>
  <c r="J163" i="14"/>
  <c r="J161" i="14"/>
  <c r="J160" i="14"/>
  <c r="J157" i="14"/>
  <c r="J155" i="14"/>
  <c r="J153" i="14"/>
  <c r="J151" i="14"/>
  <c r="J149" i="14"/>
  <c r="J147" i="14"/>
  <c r="J145" i="14"/>
  <c r="J144" i="14"/>
  <c r="J142" i="14"/>
  <c r="J140" i="14"/>
  <c r="J138" i="14"/>
  <c r="J136" i="14"/>
  <c r="J134" i="14"/>
  <c r="J132" i="14"/>
  <c r="J130" i="14"/>
  <c r="J128" i="14"/>
  <c r="J126" i="14"/>
  <c r="J124" i="14"/>
  <c r="J122" i="14"/>
  <c r="J121" i="14"/>
  <c r="J120" i="14"/>
  <c r="J407" i="14" s="1"/>
  <c r="J118" i="14"/>
  <c r="J116" i="14"/>
  <c r="J114" i="14"/>
  <c r="J113" i="14"/>
  <c r="J109" i="14"/>
  <c r="J107" i="14"/>
  <c r="J105" i="14"/>
  <c r="J104" i="14" s="1"/>
  <c r="J103" i="14"/>
  <c r="J406" i="14" s="1"/>
  <c r="J99" i="14"/>
  <c r="J96" i="14"/>
  <c r="J95" i="14"/>
  <c r="J93" i="14"/>
  <c r="J91" i="14"/>
  <c r="J89" i="14"/>
  <c r="J88" i="14"/>
  <c r="J86" i="14"/>
  <c r="J85" i="14"/>
  <c r="J79" i="14"/>
  <c r="J78" i="14" s="1"/>
  <c r="J75" i="14"/>
  <c r="J74" i="14"/>
  <c r="J73" i="14" s="1"/>
  <c r="J405" i="14"/>
  <c r="J71" i="14"/>
  <c r="J69" i="14"/>
  <c r="J67" i="14"/>
  <c r="J66" i="14"/>
  <c r="J65" i="14"/>
  <c r="J62" i="14"/>
  <c r="J60" i="14"/>
  <c r="J59" i="14"/>
  <c r="J58" i="14"/>
  <c r="J56" i="14"/>
  <c r="J55" i="14"/>
  <c r="J54" i="14"/>
  <c r="J404" i="14" s="1"/>
  <c r="J52" i="14"/>
  <c r="J51" i="14"/>
  <c r="J50" i="14"/>
  <c r="J403" i="14" s="1"/>
  <c r="J48" i="14"/>
  <c r="J47" i="14"/>
  <c r="J45" i="14"/>
  <c r="J44" i="14"/>
  <c r="J43" i="14"/>
  <c r="J401" i="14" s="1"/>
  <c r="J41" i="14"/>
  <c r="J40" i="14"/>
  <c r="J38" i="14"/>
  <c r="J37" i="14"/>
  <c r="J36" i="14"/>
  <c r="J400" i="14" s="1"/>
  <c r="J34" i="14"/>
  <c r="J32" i="14"/>
  <c r="J30" i="14"/>
  <c r="J28" i="14"/>
  <c r="J26" i="14"/>
  <c r="J25" i="14"/>
  <c r="J23" i="14"/>
  <c r="J21" i="14"/>
  <c r="J18" i="14"/>
  <c r="J17" i="14"/>
  <c r="J16" i="14"/>
  <c r="J13" i="14"/>
  <c r="J11" i="14"/>
  <c r="J10" i="14"/>
  <c r="J9" i="14"/>
  <c r="H51" i="12"/>
  <c r="H38" i="12"/>
  <c r="M733" i="4"/>
  <c r="M691" i="4"/>
  <c r="H65" i="12" s="1"/>
  <c r="H57" i="12"/>
  <c r="M622" i="4"/>
  <c r="M621" i="4"/>
  <c r="M620" i="4"/>
  <c r="M619" i="4" s="1"/>
  <c r="M616" i="4"/>
  <c r="M615" i="4"/>
  <c r="M614" i="4"/>
  <c r="M613" i="4"/>
  <c r="M680" i="4" s="1"/>
  <c r="H54" i="12" s="1"/>
  <c r="M612" i="4"/>
  <c r="M610" i="4"/>
  <c r="M606" i="4"/>
  <c r="M605" i="4"/>
  <c r="M604" i="4"/>
  <c r="M602" i="4"/>
  <c r="M601" i="4"/>
  <c r="M600" i="4"/>
  <c r="M700" i="4" s="1"/>
  <c r="M599" i="4"/>
  <c r="M669" i="4" s="1"/>
  <c r="H43" i="12" s="1"/>
  <c r="M587" i="4"/>
  <c r="M586" i="4"/>
  <c r="M583" i="4"/>
  <c r="M582" i="4"/>
  <c r="M581" i="4"/>
  <c r="M580" i="4" s="1"/>
  <c r="M577" i="4"/>
  <c r="M576" i="4"/>
  <c r="M575" i="4"/>
  <c r="M574" i="4"/>
  <c r="M665" i="4" s="1"/>
  <c r="H39" i="12" s="1"/>
  <c r="M568" i="4"/>
  <c r="M567" i="4"/>
  <c r="M566" i="4"/>
  <c r="M565" i="4" s="1"/>
  <c r="M663" i="4" s="1"/>
  <c r="H37" i="12" s="1"/>
  <c r="M564" i="4"/>
  <c r="M557" i="4"/>
  <c r="M556" i="4"/>
  <c r="M555" i="4"/>
  <c r="M554" i="4" s="1"/>
  <c r="M553" i="4"/>
  <c r="M551" i="4"/>
  <c r="M550" i="4"/>
  <c r="M549" i="4"/>
  <c r="M548" i="4"/>
  <c r="M685" i="4" s="1"/>
  <c r="H59" i="12" s="1"/>
  <c r="H58" i="12" s="1"/>
  <c r="M547" i="4"/>
  <c r="M684" i="4" s="1"/>
  <c r="M545" i="4"/>
  <c r="M544" i="4"/>
  <c r="M540" i="4"/>
  <c r="M539" i="4" s="1"/>
  <c r="M538" i="4"/>
  <c r="M536" i="4"/>
  <c r="M535" i="4" s="1"/>
  <c r="M534" i="4"/>
  <c r="M532" i="4"/>
  <c r="M531" i="4"/>
  <c r="M530" i="4"/>
  <c r="M529" i="4"/>
  <c r="M678" i="4" s="1"/>
  <c r="H52" i="12" s="1"/>
  <c r="M527" i="4"/>
  <c r="M526" i="4"/>
  <c r="M525" i="4"/>
  <c r="M524" i="4" s="1"/>
  <c r="M676" i="4"/>
  <c r="H50" i="12" s="1"/>
  <c r="M523" i="4"/>
  <c r="H48" i="12"/>
  <c r="H44" i="12" s="1"/>
  <c r="M511" i="4"/>
  <c r="M510" i="4"/>
  <c r="M509" i="4"/>
  <c r="M507" i="4"/>
  <c r="M506" i="4"/>
  <c r="M505" i="4"/>
  <c r="M501" i="4"/>
  <c r="M500" i="4"/>
  <c r="M499" i="4"/>
  <c r="M498" i="4"/>
  <c r="M659" i="4" s="1"/>
  <c r="H33" i="12" s="1"/>
  <c r="M497" i="4"/>
  <c r="M491" i="4"/>
  <c r="M490" i="4"/>
  <c r="M489" i="4"/>
  <c r="M488" i="4" s="1"/>
  <c r="M657" i="4"/>
  <c r="H31" i="12" s="1"/>
  <c r="M464" i="4"/>
  <c r="M462" i="4"/>
  <c r="M460" i="4"/>
  <c r="M459" i="4"/>
  <c r="M456" i="4"/>
  <c r="M455" i="4"/>
  <c r="M454" i="4"/>
  <c r="M452" i="4"/>
  <c r="M451" i="4"/>
  <c r="M450" i="4"/>
  <c r="M447" i="4"/>
  <c r="M446" i="4"/>
  <c r="M445" i="4"/>
  <c r="M443" i="4"/>
  <c r="M441" i="4"/>
  <c r="M440" i="4" s="1"/>
  <c r="M439" i="4"/>
  <c r="M655" i="4"/>
  <c r="H29" i="12" s="1"/>
  <c r="M418" i="4"/>
  <c r="M417" i="4"/>
  <c r="M416" i="4"/>
  <c r="M709" i="4" s="1"/>
  <c r="M414" i="4"/>
  <c r="M413" i="4"/>
  <c r="M411" i="4"/>
  <c r="M410" i="4"/>
  <c r="M409" i="4"/>
  <c r="M698" i="4" s="1"/>
  <c r="M406" i="4"/>
  <c r="M404" i="4"/>
  <c r="M403" i="4"/>
  <c r="M402" i="4"/>
  <c r="M712" i="4" s="1"/>
  <c r="M395" i="4"/>
  <c r="M394" i="4"/>
  <c r="M393" i="4"/>
  <c r="M392" i="4" s="1"/>
  <c r="M652" i="4"/>
  <c r="H26" i="12" s="1"/>
  <c r="M390" i="4"/>
  <c r="M388" i="4"/>
  <c r="M385" i="4"/>
  <c r="M384" i="4"/>
  <c r="M383" i="4"/>
  <c r="M696" i="4" s="1"/>
  <c r="M382" i="4"/>
  <c r="M651" i="4" s="1"/>
  <c r="H25" i="12" s="1"/>
  <c r="M378" i="4"/>
  <c r="M376" i="4"/>
  <c r="M375" i="4"/>
  <c r="M373" i="4"/>
  <c r="M372" i="4"/>
  <c r="M371" i="4"/>
  <c r="M370" i="4"/>
  <c r="M648" i="4" s="1"/>
  <c r="H22" i="12" s="1"/>
  <c r="M366" i="4"/>
  <c r="M363" i="4"/>
  <c r="M361" i="4"/>
  <c r="M360" i="4"/>
  <c r="M359" i="4"/>
  <c r="M711" i="4" s="1"/>
  <c r="M358" i="4"/>
  <c r="M647" i="4" s="1"/>
  <c r="H21" i="12" s="1"/>
  <c r="H19" i="12" s="1"/>
  <c r="M357" i="4"/>
  <c r="M645" i="4" s="1"/>
  <c r="M355" i="4"/>
  <c r="M349" i="4"/>
  <c r="M348" i="4"/>
  <c r="M347" i="4"/>
  <c r="M346" i="4"/>
  <c r="M343" i="4"/>
  <c r="M342" i="4"/>
  <c r="M341" i="4"/>
  <c r="M713" i="4" s="1"/>
  <c r="M333" i="4"/>
  <c r="M331" i="4"/>
  <c r="M330" i="4"/>
  <c r="M329" i="4"/>
  <c r="M321" i="4"/>
  <c r="M320" i="4"/>
  <c r="M319" i="4"/>
  <c r="M317" i="4"/>
  <c r="M316" i="4"/>
  <c r="M315" i="4"/>
  <c r="M314" i="4" s="1"/>
  <c r="M312" i="4"/>
  <c r="M311" i="4"/>
  <c r="M640" i="4" s="1"/>
  <c r="H14" i="12" s="1"/>
  <c r="M309" i="4"/>
  <c r="M307" i="4"/>
  <c r="M306" i="4"/>
  <c r="M305" i="4"/>
  <c r="M299" i="4"/>
  <c r="M298" i="4"/>
  <c r="M297" i="4"/>
  <c r="M296" i="4" s="1"/>
  <c r="M638" i="4"/>
  <c r="H12" i="12" s="1"/>
  <c r="M290" i="4"/>
  <c r="M289" i="4"/>
  <c r="M288" i="4"/>
  <c r="M714" i="4" s="1"/>
  <c r="M280" i="4"/>
  <c r="M279" i="4"/>
  <c r="M278" i="4"/>
  <c r="M276" i="4"/>
  <c r="M275" i="4"/>
  <c r="M274" i="4"/>
  <c r="M703" i="4" s="1"/>
  <c r="M271" i="4"/>
  <c r="M269" i="4"/>
  <c r="M268" i="4"/>
  <c r="M267" i="4"/>
  <c r="M266" i="4" s="1"/>
  <c r="M264" i="4"/>
  <c r="M262" i="4"/>
  <c r="M261" i="4"/>
  <c r="M259" i="4"/>
  <c r="M258" i="4"/>
  <c r="M636" i="4" s="1"/>
  <c r="H10" i="12" s="1"/>
  <c r="M256" i="4"/>
  <c r="M255" i="4"/>
  <c r="M635" i="4" s="1"/>
  <c r="H9" i="12" s="1"/>
  <c r="M690" i="4"/>
  <c r="H64" i="12" s="1"/>
  <c r="M240" i="4"/>
  <c r="M238" i="4"/>
  <c r="M237" i="4"/>
  <c r="M236" i="4"/>
  <c r="M235" i="4" s="1"/>
  <c r="M689" i="4"/>
  <c r="H63" i="12" s="1"/>
  <c r="H62" i="12" s="1"/>
  <c r="M234" i="4"/>
  <c r="M688" i="4" s="1"/>
  <c r="M228" i="4"/>
  <c r="M227" i="4"/>
  <c r="M226" i="4"/>
  <c r="M225" i="4" s="1"/>
  <c r="M644" i="4"/>
  <c r="H18" i="12" s="1"/>
  <c r="H17" i="12" s="1"/>
  <c r="M224" i="4"/>
  <c r="M643" i="4" s="1"/>
  <c r="M223" i="4"/>
  <c r="M217" i="4"/>
  <c r="M216" i="4"/>
  <c r="M215" i="4"/>
  <c r="M214" i="4" s="1"/>
  <c r="M687" i="4"/>
  <c r="H61" i="12" s="1"/>
  <c r="H60" i="12" s="1"/>
  <c r="M213" i="4"/>
  <c r="M686" i="4" s="1"/>
  <c r="M211" i="4"/>
  <c r="M207" i="4" s="1"/>
  <c r="M641" i="4"/>
  <c r="H15" i="12" s="1"/>
  <c r="M194" i="4"/>
  <c r="M193" i="4"/>
  <c r="M192" i="4"/>
  <c r="M708" i="4" s="1"/>
  <c r="M189" i="4"/>
  <c r="M187" i="4"/>
  <c r="M186" i="4"/>
  <c r="M185" i="4"/>
  <c r="M178" i="4"/>
  <c r="M177" i="4"/>
  <c r="M176" i="4"/>
  <c r="M707" i="4" s="1"/>
  <c r="M165" i="4"/>
  <c r="M164" i="4"/>
  <c r="M163" i="4"/>
  <c r="M162" i="4" s="1"/>
  <c r="M679" i="4"/>
  <c r="H53" i="12" s="1"/>
  <c r="M161" i="4"/>
  <c r="M675" i="4" s="1"/>
  <c r="M138" i="4"/>
  <c r="M136" i="4"/>
  <c r="M134" i="4"/>
  <c r="M133" i="4"/>
  <c r="M132" i="4" s="1"/>
  <c r="M120" i="4" s="1"/>
  <c r="M65" i="4"/>
  <c r="M63" i="4"/>
  <c r="M61" i="4"/>
  <c r="M59" i="4"/>
  <c r="M57" i="4"/>
  <c r="M55" i="4"/>
  <c r="M53" i="4"/>
  <c r="M51" i="4"/>
  <c r="M49" i="4"/>
  <c r="M47" i="4"/>
  <c r="M46" i="4"/>
  <c r="M45" i="4"/>
  <c r="M44" i="4" s="1"/>
  <c r="M24" i="4"/>
  <c r="M22" i="4"/>
  <c r="M20" i="4"/>
  <c r="M18" i="4"/>
  <c r="M16" i="4"/>
  <c r="M14" i="4"/>
  <c r="M13" i="4"/>
  <c r="M12" i="4"/>
  <c r="M704" i="4" s="1"/>
  <c r="M702" i="4" l="1"/>
  <c r="J409" i="14"/>
  <c r="K7" i="11" s="1"/>
  <c r="J435" i="14"/>
  <c r="K13" i="11" s="1"/>
  <c r="J399" i="14"/>
  <c r="J394" i="14"/>
  <c r="J398" i="14"/>
  <c r="J402" i="14" s="1"/>
  <c r="K6" i="11" s="1"/>
  <c r="J411" i="14"/>
  <c r="J413" i="14" s="1"/>
  <c r="K8" i="11" s="1"/>
  <c r="M668" i="4"/>
  <c r="H42" i="12" s="1"/>
  <c r="H41" i="12" s="1"/>
  <c r="M579" i="4"/>
  <c r="M667" i="4" s="1"/>
  <c r="M666" i="4"/>
  <c r="H40" i="12" s="1"/>
  <c r="M732" i="4"/>
  <c r="M718" i="4"/>
  <c r="M719" i="4" s="1"/>
  <c r="M401" i="4"/>
  <c r="M701" i="4"/>
  <c r="M706" i="4" s="1"/>
  <c r="M682" i="4"/>
  <c r="H56" i="12" s="1"/>
  <c r="H55" i="12" s="1"/>
  <c r="M618" i="4"/>
  <c r="M504" i="4"/>
  <c r="M662" i="4" s="1"/>
  <c r="H36" i="12" s="1"/>
  <c r="M438" i="4"/>
  <c r="M717" i="4"/>
  <c r="M697" i="4"/>
  <c r="M642" i="4"/>
  <c r="H16" i="12" s="1"/>
  <c r="M695" i="4"/>
  <c r="M699" i="4" s="1"/>
  <c r="M254" i="4"/>
  <c r="M184" i="4"/>
  <c r="M639" i="4" s="1"/>
  <c r="H13" i="12" s="1"/>
  <c r="M710" i="4"/>
  <c r="M175" i="4"/>
  <c r="M11" i="4"/>
  <c r="M661" i="4" s="1"/>
  <c r="H35" i="12" s="1"/>
  <c r="H49" i="12"/>
  <c r="M658" i="4"/>
  <c r="J420" i="14" l="1"/>
  <c r="K9" i="11" s="1"/>
  <c r="K15" i="11" s="1"/>
  <c r="M734" i="4"/>
  <c r="M653" i="4"/>
  <c r="H27" i="12" s="1"/>
  <c r="H23" i="12" s="1"/>
  <c r="M381" i="4"/>
  <c r="M681" i="4"/>
  <c r="M563" i="4"/>
  <c r="M503" i="4"/>
  <c r="M656" i="4"/>
  <c r="H30" i="12" s="1"/>
  <c r="H28" i="12" s="1"/>
  <c r="M432" i="4"/>
  <c r="M654" i="4" s="1"/>
  <c r="M637" i="4"/>
  <c r="H11" i="12" s="1"/>
  <c r="H8" i="12" s="1"/>
  <c r="M174" i="4"/>
  <c r="H34" i="12"/>
  <c r="M10" i="4"/>
  <c r="H32" i="12"/>
  <c r="J396" i="14"/>
  <c r="I392" i="14"/>
  <c r="I391" i="14"/>
  <c r="H391" i="14"/>
  <c r="I390" i="14"/>
  <c r="I389" i="14"/>
  <c r="H389" i="14"/>
  <c r="I387" i="14"/>
  <c r="H387" i="14"/>
  <c r="I385" i="14"/>
  <c r="H385" i="14"/>
  <c r="I384" i="14"/>
  <c r="H384" i="14"/>
  <c r="I383" i="14"/>
  <c r="I382" i="14" s="1"/>
  <c r="I379" i="14" s="1"/>
  <c r="H382" i="14"/>
  <c r="I380" i="14"/>
  <c r="H380" i="14"/>
  <c r="H379" i="14"/>
  <c r="I377" i="14"/>
  <c r="H377" i="14"/>
  <c r="I375" i="14"/>
  <c r="H375" i="14"/>
  <c r="I374" i="14"/>
  <c r="I373" i="14"/>
  <c r="H373" i="14"/>
  <c r="I372" i="14"/>
  <c r="I371" i="14"/>
  <c r="H371" i="14"/>
  <c r="I369" i="14"/>
  <c r="H369" i="14"/>
  <c r="I368" i="14"/>
  <c r="H368" i="14"/>
  <c r="I300" i="14"/>
  <c r="H300" i="14"/>
  <c r="I299" i="14"/>
  <c r="H299" i="14"/>
  <c r="I298" i="14"/>
  <c r="I421" i="14" s="1"/>
  <c r="I422" i="14" s="1"/>
  <c r="J10" i="11" s="1"/>
  <c r="H298" i="14"/>
  <c r="H421" i="14" s="1"/>
  <c r="H422" i="14" s="1"/>
  <c r="I10" i="11" s="1"/>
  <c r="I288" i="14"/>
  <c r="H288" i="14"/>
  <c r="I287" i="14"/>
  <c r="H287" i="14"/>
  <c r="I279" i="14"/>
  <c r="I278" i="14" s="1"/>
  <c r="H279" i="14"/>
  <c r="H278" i="14" s="1"/>
  <c r="I275" i="14"/>
  <c r="H275" i="14"/>
  <c r="I274" i="14"/>
  <c r="I273" i="14"/>
  <c r="I271" i="14" s="1"/>
  <c r="I270" i="14" s="1"/>
  <c r="H273" i="14"/>
  <c r="H271" i="14" s="1"/>
  <c r="H270" i="14" s="1"/>
  <c r="I268" i="14"/>
  <c r="H268" i="14"/>
  <c r="I267" i="14"/>
  <c r="I265" i="14" s="1"/>
  <c r="I264" i="14" s="1"/>
  <c r="I263" i="14" s="1"/>
  <c r="I417" i="14" s="1"/>
  <c r="H265" i="14"/>
  <c r="H264" i="14"/>
  <c r="H263" i="14" s="1"/>
  <c r="H417" i="14" s="1"/>
  <c r="I258" i="14"/>
  <c r="H258" i="14"/>
  <c r="I257" i="14"/>
  <c r="H257" i="14"/>
  <c r="I252" i="14"/>
  <c r="I251" i="14"/>
  <c r="I250" i="14"/>
  <c r="H250" i="14"/>
  <c r="I248" i="14"/>
  <c r="H248" i="14"/>
  <c r="I247" i="14"/>
  <c r="H247" i="14"/>
  <c r="I244" i="14"/>
  <c r="H244" i="14"/>
  <c r="I242" i="14"/>
  <c r="H242" i="14"/>
  <c r="I241" i="14"/>
  <c r="I240" i="14" s="1"/>
  <c r="I416" i="14" s="1"/>
  <c r="H241" i="14"/>
  <c r="H240" i="14" s="1"/>
  <c r="H416" i="14" s="1"/>
  <c r="I237" i="14"/>
  <c r="H237" i="14"/>
  <c r="I235" i="14"/>
  <c r="H235" i="14"/>
  <c r="I234" i="14"/>
  <c r="H234" i="14"/>
  <c r="I233" i="14"/>
  <c r="I415" i="14" s="1"/>
  <c r="H233" i="14"/>
  <c r="H415" i="14" s="1"/>
  <c r="I230" i="14"/>
  <c r="H230" i="14"/>
  <c r="I228" i="14"/>
  <c r="H228" i="14"/>
  <c r="I227" i="14"/>
  <c r="H227" i="14"/>
  <c r="I226" i="14"/>
  <c r="I414" i="14" s="1"/>
  <c r="H226" i="14"/>
  <c r="H414" i="14" s="1"/>
  <c r="I225" i="14"/>
  <c r="I224" i="14"/>
  <c r="H224" i="14"/>
  <c r="I223" i="14"/>
  <c r="H223" i="14"/>
  <c r="H220" i="14"/>
  <c r="H219" i="14"/>
  <c r="H218" i="14"/>
  <c r="H412" i="14" s="1"/>
  <c r="I217" i="14"/>
  <c r="I216" i="14"/>
  <c r="H216" i="14"/>
  <c r="I215" i="14"/>
  <c r="I214" i="14"/>
  <c r="H214" i="14"/>
  <c r="I213" i="14"/>
  <c r="I212" i="14"/>
  <c r="H212" i="14"/>
  <c r="I211" i="14"/>
  <c r="I210" i="14"/>
  <c r="H210" i="14"/>
  <c r="I209" i="14"/>
  <c r="I208" i="14"/>
  <c r="H208" i="14"/>
  <c r="I207" i="14"/>
  <c r="H207" i="14"/>
  <c r="I198" i="14"/>
  <c r="I197" i="14"/>
  <c r="H197" i="14"/>
  <c r="I196" i="14"/>
  <c r="I195" i="14"/>
  <c r="H195" i="14"/>
  <c r="I194" i="14"/>
  <c r="I193" i="14"/>
  <c r="H193" i="14"/>
  <c r="I192" i="14"/>
  <c r="I191" i="14"/>
  <c r="I190" i="14" s="1"/>
  <c r="H191" i="14"/>
  <c r="H190" i="14" s="1"/>
  <c r="I189" i="14"/>
  <c r="I411" i="14" s="1"/>
  <c r="H189" i="14"/>
  <c r="H411" i="14" s="1"/>
  <c r="I188" i="14"/>
  <c r="I187" i="14"/>
  <c r="I186" i="14"/>
  <c r="H186" i="14"/>
  <c r="H184" i="14"/>
  <c r="H183" i="14"/>
  <c r="H182" i="14"/>
  <c r="I174" i="14"/>
  <c r="H174" i="14"/>
  <c r="I173" i="14"/>
  <c r="I172" i="14"/>
  <c r="H172" i="14"/>
  <c r="I171" i="14"/>
  <c r="H171" i="14"/>
  <c r="I168" i="14"/>
  <c r="H168" i="14"/>
  <c r="I167" i="14"/>
  <c r="H167" i="14"/>
  <c r="I165" i="14"/>
  <c r="H165" i="14"/>
  <c r="I163" i="14"/>
  <c r="H163" i="14"/>
  <c r="I161" i="14"/>
  <c r="H161" i="14"/>
  <c r="I160" i="14"/>
  <c r="H160" i="14"/>
  <c r="I157" i="14"/>
  <c r="H157" i="14"/>
  <c r="I155" i="14"/>
  <c r="H155" i="14"/>
  <c r="I153" i="14"/>
  <c r="H153" i="14"/>
  <c r="I152" i="14"/>
  <c r="I151" i="14"/>
  <c r="H151" i="14"/>
  <c r="I150" i="14"/>
  <c r="I149" i="14"/>
  <c r="H149" i="14"/>
  <c r="I147" i="14"/>
  <c r="H147" i="14"/>
  <c r="I145" i="14"/>
  <c r="I144" i="14" s="1"/>
  <c r="H145" i="14"/>
  <c r="H144" i="14"/>
  <c r="I142" i="14"/>
  <c r="H142" i="14"/>
  <c r="I140" i="14"/>
  <c r="H140" i="14"/>
  <c r="I138" i="14"/>
  <c r="H138" i="14"/>
  <c r="I136" i="14"/>
  <c r="H136" i="14"/>
  <c r="I135" i="14"/>
  <c r="I134" i="14"/>
  <c r="H134" i="14"/>
  <c r="I133" i="14"/>
  <c r="I132" i="14"/>
  <c r="H132" i="14"/>
  <c r="I131" i="14"/>
  <c r="I130" i="14"/>
  <c r="H130" i="14"/>
  <c r="I128" i="14"/>
  <c r="H128" i="14"/>
  <c r="I126" i="14"/>
  <c r="H126" i="14"/>
  <c r="H124" i="14"/>
  <c r="I122" i="14"/>
  <c r="H122" i="14"/>
  <c r="H121" i="14"/>
  <c r="H120" i="14"/>
  <c r="H407" i="14" s="1"/>
  <c r="I118" i="14"/>
  <c r="H118" i="14"/>
  <c r="I116" i="14"/>
  <c r="H116" i="14"/>
  <c r="I115" i="14"/>
  <c r="I114" i="14"/>
  <c r="H114" i="14"/>
  <c r="I113" i="14"/>
  <c r="H113" i="14"/>
  <c r="I109" i="14"/>
  <c r="H109" i="14"/>
  <c r="I107" i="14"/>
  <c r="H107" i="14"/>
  <c r="I105" i="14"/>
  <c r="I104" i="14" s="1"/>
  <c r="H105" i="14"/>
  <c r="H104" i="14" s="1"/>
  <c r="I103" i="14"/>
  <c r="I406" i="14" s="1"/>
  <c r="H103" i="14"/>
  <c r="H406" i="14" s="1"/>
  <c r="I99" i="14"/>
  <c r="H99" i="14"/>
  <c r="I97" i="14"/>
  <c r="I96" i="14"/>
  <c r="H96" i="14"/>
  <c r="I95" i="14"/>
  <c r="H95" i="14"/>
  <c r="I94" i="14"/>
  <c r="I93" i="14"/>
  <c r="H93" i="14"/>
  <c r="I91" i="14"/>
  <c r="H91" i="14"/>
  <c r="I90" i="14"/>
  <c r="I89" i="14"/>
  <c r="H89" i="14"/>
  <c r="I88" i="14"/>
  <c r="H88" i="14"/>
  <c r="I86" i="14"/>
  <c r="I85" i="14" s="1"/>
  <c r="H86" i="14"/>
  <c r="H85" i="14"/>
  <c r="I79" i="14"/>
  <c r="I78" i="14" s="1"/>
  <c r="H79" i="14"/>
  <c r="H78" i="14" s="1"/>
  <c r="I76" i="14"/>
  <c r="H75" i="14"/>
  <c r="H74" i="14"/>
  <c r="H73" i="14" s="1"/>
  <c r="H405" i="14"/>
  <c r="I71" i="14"/>
  <c r="H71" i="14"/>
  <c r="I69" i="14"/>
  <c r="H69" i="14"/>
  <c r="I67" i="14"/>
  <c r="H67" i="14"/>
  <c r="I66" i="14"/>
  <c r="H66" i="14"/>
  <c r="I65" i="14"/>
  <c r="H65" i="14"/>
  <c r="I62" i="14"/>
  <c r="H62" i="14"/>
  <c r="I60" i="14"/>
  <c r="H60" i="14"/>
  <c r="I59" i="14"/>
  <c r="H59" i="14"/>
  <c r="I58" i="14"/>
  <c r="H58" i="14"/>
  <c r="H56" i="14"/>
  <c r="H55" i="14"/>
  <c r="H54" i="14"/>
  <c r="H404" i="14" s="1"/>
  <c r="I52" i="14"/>
  <c r="H52" i="14"/>
  <c r="I51" i="14"/>
  <c r="H51" i="14"/>
  <c r="I50" i="14"/>
  <c r="I403" i="14" s="1"/>
  <c r="H50" i="14"/>
  <c r="H403" i="14" s="1"/>
  <c r="H409" i="14" s="1"/>
  <c r="I7" i="11" s="1"/>
  <c r="I48" i="14"/>
  <c r="H48" i="14"/>
  <c r="I47" i="14"/>
  <c r="H47" i="14"/>
  <c r="I45" i="14"/>
  <c r="H45" i="14"/>
  <c r="I44" i="14"/>
  <c r="H44" i="14"/>
  <c r="I43" i="14"/>
  <c r="I401" i="14" s="1"/>
  <c r="H43" i="14"/>
  <c r="H401" i="14" s="1"/>
  <c r="I41" i="14"/>
  <c r="H41" i="14"/>
  <c r="I40" i="14"/>
  <c r="H40" i="14"/>
  <c r="I38" i="14"/>
  <c r="H38" i="14"/>
  <c r="I37" i="14"/>
  <c r="H37" i="14"/>
  <c r="I36" i="14"/>
  <c r="I400" i="14" s="1"/>
  <c r="H36" i="14"/>
  <c r="H400" i="14" s="1"/>
  <c r="I34" i="14"/>
  <c r="H34" i="14"/>
  <c r="I33" i="14"/>
  <c r="I32" i="14"/>
  <c r="H32" i="14"/>
  <c r="I30" i="14"/>
  <c r="H30" i="14"/>
  <c r="I28" i="14"/>
  <c r="H28" i="14"/>
  <c r="I27" i="14"/>
  <c r="I26" i="14"/>
  <c r="H26" i="14"/>
  <c r="I25" i="14"/>
  <c r="H25" i="14"/>
  <c r="I23" i="14"/>
  <c r="H23" i="14"/>
  <c r="I21" i="14"/>
  <c r="H21" i="14"/>
  <c r="I18" i="14"/>
  <c r="H18" i="14"/>
  <c r="I17" i="14"/>
  <c r="H17" i="14"/>
  <c r="I16" i="14"/>
  <c r="H16" i="14"/>
  <c r="H13" i="14"/>
  <c r="H11" i="14"/>
  <c r="H10" i="14"/>
  <c r="H9" i="14"/>
  <c r="F392" i="14"/>
  <c r="F391" i="14"/>
  <c r="E391" i="14"/>
  <c r="E389" i="14"/>
  <c r="F387" i="14"/>
  <c r="E387" i="14"/>
  <c r="F385" i="14"/>
  <c r="E385" i="14"/>
  <c r="F384" i="14"/>
  <c r="E384" i="14"/>
  <c r="E382" i="14"/>
  <c r="E379" i="14" s="1"/>
  <c r="F380" i="14"/>
  <c r="E380" i="14"/>
  <c r="F377" i="14"/>
  <c r="E377" i="14"/>
  <c r="F375" i="14"/>
  <c r="E375" i="14"/>
  <c r="E373" i="14"/>
  <c r="E371" i="14"/>
  <c r="F369" i="14"/>
  <c r="E369" i="14"/>
  <c r="F368" i="14"/>
  <c r="E368" i="14"/>
  <c r="F300" i="14"/>
  <c r="E300" i="14"/>
  <c r="F299" i="14"/>
  <c r="E299" i="14"/>
  <c r="F298" i="14"/>
  <c r="F421" i="14" s="1"/>
  <c r="F422" i="14" s="1"/>
  <c r="G10" i="11" s="1"/>
  <c r="E298" i="14"/>
  <c r="E421" i="14" s="1"/>
  <c r="E422" i="14" s="1"/>
  <c r="F10" i="11" s="1"/>
  <c r="F288" i="14"/>
  <c r="E288" i="14"/>
  <c r="F287" i="14"/>
  <c r="E287" i="14"/>
  <c r="F279" i="14"/>
  <c r="F278" i="14" s="1"/>
  <c r="E279" i="14"/>
  <c r="E278" i="14" s="1"/>
  <c r="E275" i="14"/>
  <c r="F274" i="14"/>
  <c r="F273" i="14"/>
  <c r="F271" i="14" s="1"/>
  <c r="E273" i="14"/>
  <c r="E271" i="14" s="1"/>
  <c r="E270" i="14" s="1"/>
  <c r="F268" i="14"/>
  <c r="E268" i="14"/>
  <c r="E265" i="14"/>
  <c r="E264" i="14"/>
  <c r="E263" i="14" s="1"/>
  <c r="E417" i="14" s="1"/>
  <c r="E258" i="14"/>
  <c r="E257" i="14"/>
  <c r="E250" i="14"/>
  <c r="F248" i="14"/>
  <c r="E248" i="14"/>
  <c r="E247" i="14"/>
  <c r="E244" i="14"/>
  <c r="F242" i="14"/>
  <c r="E242" i="14"/>
  <c r="E241" i="14"/>
  <c r="E240" i="14" s="1"/>
  <c r="E416" i="14" s="1"/>
  <c r="F237" i="14"/>
  <c r="E237" i="14"/>
  <c r="F235" i="14"/>
  <c r="E235" i="14"/>
  <c r="F234" i="14"/>
  <c r="E234" i="14"/>
  <c r="F233" i="14"/>
  <c r="F415" i="14" s="1"/>
  <c r="E233" i="14"/>
  <c r="E415" i="14" s="1"/>
  <c r="F230" i="14"/>
  <c r="E230" i="14"/>
  <c r="F228" i="14"/>
  <c r="E228" i="14"/>
  <c r="F227" i="14"/>
  <c r="E227" i="14"/>
  <c r="F226" i="14"/>
  <c r="F414" i="14" s="1"/>
  <c r="E226" i="14"/>
  <c r="E414" i="14" s="1"/>
  <c r="E224" i="14"/>
  <c r="E223" i="14"/>
  <c r="F220" i="14"/>
  <c r="F219" i="14" s="1"/>
  <c r="E220" i="14"/>
  <c r="E219" i="14"/>
  <c r="E218" i="14"/>
  <c r="E412" i="14" s="1"/>
  <c r="F217" i="14"/>
  <c r="F216" i="14"/>
  <c r="E216" i="14"/>
  <c r="F215" i="14"/>
  <c r="F214" i="14"/>
  <c r="E214" i="14"/>
  <c r="F213" i="14"/>
  <c r="F212" i="14"/>
  <c r="E212" i="14"/>
  <c r="F211" i="14"/>
  <c r="F210" i="14"/>
  <c r="E210" i="14"/>
  <c r="F209" i="14"/>
  <c r="F208" i="14"/>
  <c r="E208" i="14"/>
  <c r="F207" i="14"/>
  <c r="E207" i="14"/>
  <c r="F198" i="14"/>
  <c r="F197" i="14"/>
  <c r="E197" i="14"/>
  <c r="F196" i="14"/>
  <c r="F195" i="14"/>
  <c r="E195" i="14"/>
  <c r="F194" i="14"/>
  <c r="F193" i="14"/>
  <c r="E193" i="14"/>
  <c r="F192" i="14"/>
  <c r="F191" i="14"/>
  <c r="F190" i="14" s="1"/>
  <c r="E191" i="14"/>
  <c r="E190" i="14" s="1"/>
  <c r="F189" i="14"/>
  <c r="F411" i="14" s="1"/>
  <c r="E189" i="14"/>
  <c r="E411" i="14" s="1"/>
  <c r="F188" i="14"/>
  <c r="F187" i="14"/>
  <c r="F186" i="14"/>
  <c r="E186" i="14"/>
  <c r="F185" i="14"/>
  <c r="F184" i="14" s="1"/>
  <c r="F183" i="14" s="1"/>
  <c r="F182" i="14" s="1"/>
  <c r="E184" i="14"/>
  <c r="E183" i="14"/>
  <c r="E182" i="14"/>
  <c r="F174" i="14"/>
  <c r="E174" i="14"/>
  <c r="F173" i="14"/>
  <c r="F172" i="14"/>
  <c r="E172" i="14"/>
  <c r="F171" i="14"/>
  <c r="E171" i="14"/>
  <c r="F168" i="14"/>
  <c r="E168" i="14"/>
  <c r="F167" i="14"/>
  <c r="E167" i="14"/>
  <c r="F165" i="14"/>
  <c r="E165" i="14"/>
  <c r="F163" i="14"/>
  <c r="E163" i="14"/>
  <c r="F161" i="14"/>
  <c r="E161" i="14"/>
  <c r="F160" i="14"/>
  <c r="E160" i="14"/>
  <c r="F157" i="14"/>
  <c r="E157" i="14"/>
  <c r="F155" i="14"/>
  <c r="E155" i="14"/>
  <c r="F153" i="14"/>
  <c r="E153" i="14"/>
  <c r="F152" i="14"/>
  <c r="F151" i="14"/>
  <c r="E151" i="14"/>
  <c r="F150" i="14"/>
  <c r="F149" i="14"/>
  <c r="E149" i="14"/>
  <c r="F147" i="14"/>
  <c r="E147" i="14"/>
  <c r="F145" i="14"/>
  <c r="F144" i="14" s="1"/>
  <c r="E145" i="14"/>
  <c r="E144" i="14"/>
  <c r="F142" i="14"/>
  <c r="E142" i="14"/>
  <c r="F140" i="14"/>
  <c r="E140" i="14"/>
  <c r="F138" i="14"/>
  <c r="E138" i="14"/>
  <c r="F136" i="14"/>
  <c r="E136" i="14"/>
  <c r="E134" i="14"/>
  <c r="E132" i="14"/>
  <c r="F131" i="14"/>
  <c r="F130" i="14"/>
  <c r="E130" i="14"/>
  <c r="F128" i="14"/>
  <c r="E128" i="14"/>
  <c r="E126" i="14"/>
  <c r="E124" i="14"/>
  <c r="F122" i="14"/>
  <c r="E122" i="14"/>
  <c r="E121" i="14"/>
  <c r="E120" i="14"/>
  <c r="E407" i="14" s="1"/>
  <c r="E118" i="14"/>
  <c r="F116" i="14"/>
  <c r="E116" i="14"/>
  <c r="F115" i="14"/>
  <c r="F114" i="14"/>
  <c r="E114" i="14"/>
  <c r="E113" i="14"/>
  <c r="F109" i="14"/>
  <c r="E109" i="14"/>
  <c r="F107" i="14"/>
  <c r="E107" i="14"/>
  <c r="F105" i="14"/>
  <c r="F104" i="14" s="1"/>
  <c r="E105" i="14"/>
  <c r="E104" i="14" s="1"/>
  <c r="E103" i="14"/>
  <c r="E406" i="14" s="1"/>
  <c r="F99" i="14"/>
  <c r="E99" i="14"/>
  <c r="F97" i="14"/>
  <c r="F96" i="14"/>
  <c r="E96" i="14"/>
  <c r="F95" i="14"/>
  <c r="E95" i="14"/>
  <c r="F94" i="14"/>
  <c r="F93" i="14"/>
  <c r="E93" i="14"/>
  <c r="F91" i="14"/>
  <c r="E91" i="14"/>
  <c r="F90" i="14"/>
  <c r="F89" i="14"/>
  <c r="E89" i="14"/>
  <c r="F88" i="14"/>
  <c r="E88" i="14"/>
  <c r="F86" i="14"/>
  <c r="F85" i="14" s="1"/>
  <c r="E86" i="14"/>
  <c r="E85" i="14" s="1"/>
  <c r="F79" i="14"/>
  <c r="E79" i="14"/>
  <c r="F78" i="14"/>
  <c r="E78" i="14"/>
  <c r="E75" i="14"/>
  <c r="E74" i="14"/>
  <c r="E73" i="14" s="1"/>
  <c r="E405" i="14"/>
  <c r="F71" i="14"/>
  <c r="E71" i="14"/>
  <c r="F69" i="14"/>
  <c r="E69" i="14"/>
  <c r="F67" i="14"/>
  <c r="E67" i="14"/>
  <c r="F66" i="14"/>
  <c r="E66" i="14"/>
  <c r="F65" i="14"/>
  <c r="E65" i="14"/>
  <c r="F62" i="14"/>
  <c r="E62" i="14"/>
  <c r="F60" i="14"/>
  <c r="E60" i="14"/>
  <c r="F59" i="14"/>
  <c r="E59" i="14"/>
  <c r="F58" i="14"/>
  <c r="E58" i="14"/>
  <c r="F56" i="14"/>
  <c r="F55" i="14" s="1"/>
  <c r="F54" i="14" s="1"/>
  <c r="F404" i="14" s="1"/>
  <c r="E56" i="14"/>
  <c r="E55" i="14"/>
  <c r="E54" i="14"/>
  <c r="E404" i="14" s="1"/>
  <c r="F52" i="14"/>
  <c r="E52" i="14"/>
  <c r="F51" i="14"/>
  <c r="E51" i="14"/>
  <c r="F50" i="14"/>
  <c r="F403" i="14" s="1"/>
  <c r="E50" i="14"/>
  <c r="E403" i="14" s="1"/>
  <c r="F48" i="14"/>
  <c r="E48" i="14"/>
  <c r="F47" i="14"/>
  <c r="E47" i="14"/>
  <c r="F45" i="14"/>
  <c r="E45" i="14"/>
  <c r="F44" i="14"/>
  <c r="E44" i="14"/>
  <c r="F43" i="14"/>
  <c r="F401" i="14" s="1"/>
  <c r="E43" i="14"/>
  <c r="E401" i="14" s="1"/>
  <c r="F41" i="14"/>
  <c r="E41" i="14"/>
  <c r="F40" i="14"/>
  <c r="E40" i="14"/>
  <c r="F38" i="14"/>
  <c r="E38" i="14"/>
  <c r="F37" i="14"/>
  <c r="E37" i="14"/>
  <c r="F36" i="14"/>
  <c r="F400" i="14" s="1"/>
  <c r="E36" i="14"/>
  <c r="E400" i="14" s="1"/>
  <c r="F34" i="14"/>
  <c r="E34" i="14"/>
  <c r="E32" i="14"/>
  <c r="E30" i="14"/>
  <c r="E28" i="14"/>
  <c r="E26" i="14"/>
  <c r="E25" i="14"/>
  <c r="F23" i="14"/>
  <c r="E23" i="14"/>
  <c r="F21" i="14"/>
  <c r="E21" i="14"/>
  <c r="F18" i="14"/>
  <c r="E18" i="14"/>
  <c r="F17" i="14"/>
  <c r="E17" i="14"/>
  <c r="E16" i="14"/>
  <c r="E399" i="14" s="1"/>
  <c r="F13" i="14"/>
  <c r="E13" i="14"/>
  <c r="F11" i="14"/>
  <c r="F10" i="14" s="1"/>
  <c r="F9" i="14" s="1"/>
  <c r="E11" i="14"/>
  <c r="E10" i="14"/>
  <c r="E9" i="14"/>
  <c r="G51" i="12"/>
  <c r="F51" i="12"/>
  <c r="G38" i="12"/>
  <c r="F38" i="12"/>
  <c r="K733" i="4"/>
  <c r="K691" i="4"/>
  <c r="F65" i="12" s="1"/>
  <c r="G57" i="12"/>
  <c r="F57" i="12"/>
  <c r="L624" i="4"/>
  <c r="L623" i="4"/>
  <c r="L622" i="4"/>
  <c r="K622" i="4"/>
  <c r="L621" i="4"/>
  <c r="K621" i="4"/>
  <c r="L620" i="4"/>
  <c r="L619" i="4" s="1"/>
  <c r="K620" i="4"/>
  <c r="K619" i="4" s="1"/>
  <c r="L617" i="4"/>
  <c r="L616" i="4"/>
  <c r="K616" i="4"/>
  <c r="L615" i="4"/>
  <c r="K615" i="4"/>
  <c r="L614" i="4"/>
  <c r="K614" i="4"/>
  <c r="L613" i="4"/>
  <c r="L680" i="4" s="1"/>
  <c r="G54" i="12" s="1"/>
  <c r="K613" i="4"/>
  <c r="K680" i="4" s="1"/>
  <c r="F54" i="12" s="1"/>
  <c r="L612" i="4"/>
  <c r="K612" i="4"/>
  <c r="L611" i="4"/>
  <c r="L610" i="4"/>
  <c r="K610" i="4"/>
  <c r="L609" i="4"/>
  <c r="L608" i="4"/>
  <c r="L607" i="4"/>
  <c r="L606" i="4"/>
  <c r="K606" i="4"/>
  <c r="L605" i="4"/>
  <c r="K605" i="4"/>
  <c r="L604" i="4"/>
  <c r="K604" i="4"/>
  <c r="L603" i="4"/>
  <c r="L602" i="4"/>
  <c r="K602" i="4"/>
  <c r="L601" i="4"/>
  <c r="K601" i="4"/>
  <c r="L600" i="4"/>
  <c r="L700" i="4" s="1"/>
  <c r="K600" i="4"/>
  <c r="K700" i="4" s="1"/>
  <c r="L599" i="4"/>
  <c r="K599" i="4"/>
  <c r="K669" i="4" s="1"/>
  <c r="F43" i="12" s="1"/>
  <c r="L588" i="4"/>
  <c r="L587" i="4"/>
  <c r="K587" i="4"/>
  <c r="L586" i="4"/>
  <c r="K586" i="4"/>
  <c r="L585" i="4"/>
  <c r="L584" i="4"/>
  <c r="L583" i="4"/>
  <c r="K583" i="4"/>
  <c r="L582" i="4"/>
  <c r="K582" i="4"/>
  <c r="L581" i="4"/>
  <c r="L580" i="4" s="1"/>
  <c r="K581" i="4"/>
  <c r="K580" i="4" s="1"/>
  <c r="L578" i="4"/>
  <c r="L577" i="4"/>
  <c r="K577" i="4"/>
  <c r="L576" i="4"/>
  <c r="K576" i="4"/>
  <c r="L575" i="4"/>
  <c r="K575" i="4"/>
  <c r="L574" i="4"/>
  <c r="L665" i="4" s="1"/>
  <c r="K574" i="4"/>
  <c r="K665" i="4" s="1"/>
  <c r="L569" i="4"/>
  <c r="L568" i="4"/>
  <c r="K568" i="4"/>
  <c r="L567" i="4"/>
  <c r="K567" i="4"/>
  <c r="L566" i="4"/>
  <c r="L565" i="4" s="1"/>
  <c r="L663" i="4" s="1"/>
  <c r="K566" i="4"/>
  <c r="K565" i="4" s="1"/>
  <c r="K663" i="4" s="1"/>
  <c r="L564" i="4"/>
  <c r="K564" i="4"/>
  <c r="L558" i="4"/>
  <c r="L557" i="4"/>
  <c r="K557" i="4"/>
  <c r="L556" i="4"/>
  <c r="K556" i="4"/>
  <c r="L555" i="4"/>
  <c r="L554" i="4" s="1"/>
  <c r="K555" i="4"/>
  <c r="K554" i="4" s="1"/>
  <c r="L553" i="4"/>
  <c r="K553" i="4"/>
  <c r="L552" i="4"/>
  <c r="L551" i="4"/>
  <c r="K551" i="4"/>
  <c r="L550" i="4"/>
  <c r="K550" i="4"/>
  <c r="L549" i="4"/>
  <c r="K549" i="4"/>
  <c r="L548" i="4"/>
  <c r="L685" i="4" s="1"/>
  <c r="G59" i="12" s="1"/>
  <c r="G58" i="12" s="1"/>
  <c r="K548" i="4"/>
  <c r="K685" i="4" s="1"/>
  <c r="F59" i="12" s="1"/>
  <c r="F58" i="12" s="1"/>
  <c r="L547" i="4"/>
  <c r="L684" i="4" s="1"/>
  <c r="K547" i="4"/>
  <c r="K684" i="4" s="1"/>
  <c r="L546" i="4"/>
  <c r="L545" i="4"/>
  <c r="K545" i="4"/>
  <c r="L544" i="4"/>
  <c r="K544" i="4"/>
  <c r="L541" i="4"/>
  <c r="L540" i="4"/>
  <c r="L539" i="4" s="1"/>
  <c r="K540" i="4"/>
  <c r="K539" i="4" s="1"/>
  <c r="L538" i="4"/>
  <c r="K538" i="4"/>
  <c r="L537" i="4"/>
  <c r="L536" i="4"/>
  <c r="L535" i="4" s="1"/>
  <c r="K536" i="4"/>
  <c r="K535" i="4" s="1"/>
  <c r="L534" i="4"/>
  <c r="K534" i="4"/>
  <c r="L533" i="4"/>
  <c r="L532" i="4"/>
  <c r="K532" i="4"/>
  <c r="L531" i="4"/>
  <c r="K531" i="4"/>
  <c r="L530" i="4"/>
  <c r="K530" i="4"/>
  <c r="L529" i="4"/>
  <c r="L678" i="4" s="1"/>
  <c r="G52" i="12" s="1"/>
  <c r="K529" i="4"/>
  <c r="K678" i="4" s="1"/>
  <c r="F52" i="12" s="1"/>
  <c r="L528" i="4"/>
  <c r="L527" i="4"/>
  <c r="K527" i="4"/>
  <c r="L526" i="4"/>
  <c r="K526" i="4"/>
  <c r="L525" i="4"/>
  <c r="L524" i="4" s="1"/>
  <c r="K525" i="4"/>
  <c r="K524" i="4" s="1"/>
  <c r="L676" i="4"/>
  <c r="G50" i="12" s="1"/>
  <c r="K676" i="4"/>
  <c r="F50" i="12" s="1"/>
  <c r="L523" i="4"/>
  <c r="K523" i="4"/>
  <c r="G48" i="12"/>
  <c r="G44" i="12" s="1"/>
  <c r="F48" i="12"/>
  <c r="F44" i="12" s="1"/>
  <c r="L512" i="4"/>
  <c r="L511" i="4"/>
  <c r="K511" i="4"/>
  <c r="L510" i="4"/>
  <c r="K510" i="4"/>
  <c r="L509" i="4"/>
  <c r="K509" i="4"/>
  <c r="L508" i="4"/>
  <c r="L507" i="4"/>
  <c r="K507" i="4"/>
  <c r="L506" i="4"/>
  <c r="K506" i="4"/>
  <c r="L505" i="4"/>
  <c r="K505" i="4"/>
  <c r="L502" i="4"/>
  <c r="L501" i="4"/>
  <c r="K501" i="4"/>
  <c r="L500" i="4"/>
  <c r="K500" i="4"/>
  <c r="L499" i="4"/>
  <c r="K499" i="4"/>
  <c r="L498" i="4"/>
  <c r="L659" i="4" s="1"/>
  <c r="G33" i="12" s="1"/>
  <c r="K498" i="4"/>
  <c r="K659" i="4" s="1"/>
  <c r="F33" i="12" s="1"/>
  <c r="L497" i="4"/>
  <c r="K497" i="4"/>
  <c r="L492" i="4"/>
  <c r="L491" i="4"/>
  <c r="K491" i="4"/>
  <c r="L490" i="4"/>
  <c r="K490" i="4"/>
  <c r="L489" i="4"/>
  <c r="L488" i="4" s="1"/>
  <c r="K489" i="4"/>
  <c r="K488" i="4" s="1"/>
  <c r="L657" i="4"/>
  <c r="G31" i="12" s="1"/>
  <c r="K657" i="4"/>
  <c r="F31" i="12" s="1"/>
  <c r="L466" i="4"/>
  <c r="L465" i="4"/>
  <c r="L464" i="4"/>
  <c r="K464" i="4"/>
  <c r="L463" i="4"/>
  <c r="L462" i="4"/>
  <c r="K462" i="4"/>
  <c r="L461" i="4"/>
  <c r="L460" i="4"/>
  <c r="K460" i="4"/>
  <c r="L459" i="4"/>
  <c r="K459" i="4"/>
  <c r="L458" i="4"/>
  <c r="L457" i="4"/>
  <c r="L456" i="4"/>
  <c r="K456" i="4"/>
  <c r="L455" i="4"/>
  <c r="K455" i="4"/>
  <c r="L454" i="4"/>
  <c r="K454" i="4"/>
  <c r="L453" i="4"/>
  <c r="L452" i="4"/>
  <c r="K452" i="4"/>
  <c r="L451" i="4"/>
  <c r="K451" i="4"/>
  <c r="L450" i="4"/>
  <c r="K450" i="4"/>
  <c r="L449" i="4"/>
  <c r="L448" i="4"/>
  <c r="L447" i="4"/>
  <c r="K447" i="4"/>
  <c r="L446" i="4"/>
  <c r="K446" i="4"/>
  <c r="L445" i="4"/>
  <c r="K445" i="4"/>
  <c r="L444" i="4"/>
  <c r="L443" i="4"/>
  <c r="K443" i="4"/>
  <c r="L442" i="4"/>
  <c r="L441" i="4"/>
  <c r="L440" i="4" s="1"/>
  <c r="K441" i="4"/>
  <c r="K440" i="4" s="1"/>
  <c r="L439" i="4"/>
  <c r="K439" i="4"/>
  <c r="L655" i="4"/>
  <c r="G29" i="12" s="1"/>
  <c r="K655" i="4"/>
  <c r="F29" i="12" s="1"/>
  <c r="L420" i="4"/>
  <c r="K418" i="4"/>
  <c r="K417" i="4"/>
  <c r="K416" i="4"/>
  <c r="K709" i="4" s="1"/>
  <c r="L415" i="4"/>
  <c r="L414" i="4"/>
  <c r="K414" i="4"/>
  <c r="L413" i="4"/>
  <c r="K413" i="4"/>
  <c r="L412" i="4"/>
  <c r="L411" i="4"/>
  <c r="K411" i="4"/>
  <c r="L410" i="4"/>
  <c r="K410" i="4"/>
  <c r="L409" i="4"/>
  <c r="L698" i="4" s="1"/>
  <c r="K409" i="4"/>
  <c r="K698" i="4" s="1"/>
  <c r="L408" i="4"/>
  <c r="L407" i="4"/>
  <c r="L406" i="4"/>
  <c r="K406" i="4"/>
  <c r="L405" i="4"/>
  <c r="L404" i="4"/>
  <c r="K404" i="4"/>
  <c r="L403" i="4"/>
  <c r="K403" i="4"/>
  <c r="L402" i="4"/>
  <c r="L712" i="4" s="1"/>
  <c r="K402" i="4"/>
  <c r="K712" i="4" s="1"/>
  <c r="L396" i="4"/>
  <c r="L395" i="4"/>
  <c r="K395" i="4"/>
  <c r="L394" i="4"/>
  <c r="K394" i="4"/>
  <c r="L393" i="4"/>
  <c r="L392" i="4" s="1"/>
  <c r="K393" i="4"/>
  <c r="K392" i="4" s="1"/>
  <c r="L652" i="4"/>
  <c r="G26" i="12" s="1"/>
  <c r="K652" i="4"/>
  <c r="F26" i="12" s="1"/>
  <c r="L391" i="4"/>
  <c r="L390" i="4"/>
  <c r="K390" i="4"/>
  <c r="L389" i="4"/>
  <c r="L388" i="4"/>
  <c r="K388" i="4"/>
  <c r="L387" i="4"/>
  <c r="L386" i="4"/>
  <c r="L385" i="4"/>
  <c r="K385" i="4"/>
  <c r="L384" i="4"/>
  <c r="K384" i="4"/>
  <c r="L383" i="4"/>
  <c r="L696" i="4" s="1"/>
  <c r="K383" i="4"/>
  <c r="K696" i="4" s="1"/>
  <c r="L382" i="4"/>
  <c r="L651" i="4" s="1"/>
  <c r="G25" i="12" s="1"/>
  <c r="K382" i="4"/>
  <c r="K651" i="4" s="1"/>
  <c r="F25" i="12" s="1"/>
  <c r="L380" i="4"/>
  <c r="L379" i="4"/>
  <c r="L378" i="4"/>
  <c r="K378" i="4"/>
  <c r="L377" i="4"/>
  <c r="L376" i="4"/>
  <c r="K376" i="4"/>
  <c r="L375" i="4"/>
  <c r="K375" i="4"/>
  <c r="L374" i="4"/>
  <c r="L373" i="4"/>
  <c r="K373" i="4"/>
  <c r="L372" i="4"/>
  <c r="K372" i="4"/>
  <c r="L371" i="4"/>
  <c r="K371" i="4"/>
  <c r="L370" i="4"/>
  <c r="L648" i="4" s="1"/>
  <c r="G22" i="12" s="1"/>
  <c r="K370" i="4"/>
  <c r="K648" i="4" s="1"/>
  <c r="F22" i="12" s="1"/>
  <c r="L369" i="4"/>
  <c r="L368" i="4" s="1"/>
  <c r="L367" i="4" s="1"/>
  <c r="L366" i="4"/>
  <c r="K366" i="4"/>
  <c r="L365" i="4"/>
  <c r="L364" i="4"/>
  <c r="L363" i="4"/>
  <c r="K363" i="4"/>
  <c r="L362" i="4"/>
  <c r="L361" i="4"/>
  <c r="K361" i="4"/>
  <c r="L360" i="4"/>
  <c r="K360" i="4"/>
  <c r="L359" i="4"/>
  <c r="L711" i="4" s="1"/>
  <c r="K359" i="4"/>
  <c r="K711" i="4" s="1"/>
  <c r="L358" i="4"/>
  <c r="L647" i="4" s="1"/>
  <c r="G21" i="12" s="1"/>
  <c r="G19" i="12" s="1"/>
  <c r="K358" i="4"/>
  <c r="K647" i="4" s="1"/>
  <c r="F21" i="12" s="1"/>
  <c r="F19" i="12" s="1"/>
  <c r="L357" i="4"/>
  <c r="L645" i="4" s="1"/>
  <c r="K357" i="4"/>
  <c r="K645" i="4" s="1"/>
  <c r="L356" i="4"/>
  <c r="L355" i="4"/>
  <c r="K355" i="4"/>
  <c r="L350" i="4"/>
  <c r="L349" i="4"/>
  <c r="K349" i="4"/>
  <c r="L348" i="4"/>
  <c r="K348" i="4"/>
  <c r="L347" i="4"/>
  <c r="K347" i="4"/>
  <c r="L346" i="4"/>
  <c r="K346" i="4"/>
  <c r="L345" i="4"/>
  <c r="L344" i="4"/>
  <c r="L343" i="4"/>
  <c r="K343" i="4"/>
  <c r="L342" i="4"/>
  <c r="K342" i="4"/>
  <c r="L341" i="4"/>
  <c r="L713" i="4" s="1"/>
  <c r="K341" i="4"/>
  <c r="K713" i="4" s="1"/>
  <c r="L334" i="4"/>
  <c r="L333" i="4"/>
  <c r="K333" i="4"/>
  <c r="L332" i="4"/>
  <c r="L331" i="4"/>
  <c r="K331" i="4"/>
  <c r="L330" i="4"/>
  <c r="K330" i="4"/>
  <c r="L329" i="4"/>
  <c r="K329" i="4"/>
  <c r="L323" i="4"/>
  <c r="L322" i="4"/>
  <c r="L321" i="4"/>
  <c r="K321" i="4"/>
  <c r="L320" i="4"/>
  <c r="K320" i="4"/>
  <c r="L319" i="4"/>
  <c r="K319" i="4"/>
  <c r="L318" i="4"/>
  <c r="L317" i="4"/>
  <c r="K317" i="4"/>
  <c r="L316" i="4"/>
  <c r="K316" i="4"/>
  <c r="L315" i="4"/>
  <c r="L314" i="4" s="1"/>
  <c r="K315" i="4"/>
  <c r="K314" i="4" s="1"/>
  <c r="L313" i="4"/>
  <c r="L312" i="4"/>
  <c r="K312" i="4"/>
  <c r="L311" i="4"/>
  <c r="L640" i="4" s="1"/>
  <c r="G14" i="12" s="1"/>
  <c r="K311" i="4"/>
  <c r="K640" i="4" s="1"/>
  <c r="F14" i="12" s="1"/>
  <c r="L310" i="4"/>
  <c r="L309" i="4"/>
  <c r="K309" i="4"/>
  <c r="L308" i="4"/>
  <c r="L307" i="4"/>
  <c r="K307" i="4"/>
  <c r="L306" i="4"/>
  <c r="K306" i="4"/>
  <c r="L305" i="4"/>
  <c r="K305" i="4"/>
  <c r="L300" i="4"/>
  <c r="L299" i="4"/>
  <c r="K299" i="4"/>
  <c r="L298" i="4"/>
  <c r="K298" i="4"/>
  <c r="L297" i="4"/>
  <c r="L296" i="4" s="1"/>
  <c r="K297" i="4"/>
  <c r="K296" i="4" s="1"/>
  <c r="L638" i="4"/>
  <c r="G12" i="12" s="1"/>
  <c r="K638" i="4"/>
  <c r="F12" i="12" s="1"/>
  <c r="L291" i="4"/>
  <c r="L290" i="4"/>
  <c r="K290" i="4"/>
  <c r="L289" i="4"/>
  <c r="K289" i="4"/>
  <c r="L288" i="4"/>
  <c r="L714" i="4" s="1"/>
  <c r="K288" i="4"/>
  <c r="K714" i="4" s="1"/>
  <c r="L282" i="4"/>
  <c r="L281" i="4"/>
  <c r="L280" i="4"/>
  <c r="K280" i="4"/>
  <c r="L279" i="4"/>
  <c r="K279" i="4"/>
  <c r="L278" i="4"/>
  <c r="K278" i="4"/>
  <c r="L277" i="4"/>
  <c r="L276" i="4"/>
  <c r="K276" i="4"/>
  <c r="L275" i="4"/>
  <c r="K275" i="4"/>
  <c r="L274" i="4"/>
  <c r="L703" i="4" s="1"/>
  <c r="K274" i="4"/>
  <c r="K703" i="4" s="1"/>
  <c r="L273" i="4"/>
  <c r="K271" i="4"/>
  <c r="K269" i="4"/>
  <c r="K268" i="4"/>
  <c r="K267" i="4"/>
  <c r="K266" i="4" s="1"/>
  <c r="L265" i="4"/>
  <c r="L264" i="4"/>
  <c r="K264" i="4"/>
  <c r="L263" i="4"/>
  <c r="L262" i="4"/>
  <c r="K262" i="4"/>
  <c r="L261" i="4"/>
  <c r="K261" i="4"/>
  <c r="L260" i="4"/>
  <c r="L259" i="4"/>
  <c r="K259" i="4"/>
  <c r="L258" i="4"/>
  <c r="L636" i="4" s="1"/>
  <c r="G10" i="12" s="1"/>
  <c r="K258" i="4"/>
  <c r="K636" i="4" s="1"/>
  <c r="F10" i="12" s="1"/>
  <c r="L257" i="4"/>
  <c r="L256" i="4"/>
  <c r="K256" i="4"/>
  <c r="L255" i="4"/>
  <c r="L635" i="4" s="1"/>
  <c r="G9" i="12" s="1"/>
  <c r="K255" i="4"/>
  <c r="K635" i="4" s="1"/>
  <c r="F9" i="12" s="1"/>
  <c r="L690" i="4"/>
  <c r="G64" i="12" s="1"/>
  <c r="K690" i="4"/>
  <c r="F64" i="12" s="1"/>
  <c r="L241" i="4"/>
  <c r="L240" i="4"/>
  <c r="K240" i="4"/>
  <c r="L239" i="4"/>
  <c r="L238" i="4"/>
  <c r="K238" i="4"/>
  <c r="L237" i="4"/>
  <c r="K237" i="4"/>
  <c r="L236" i="4"/>
  <c r="L235" i="4" s="1"/>
  <c r="K236" i="4"/>
  <c r="K235" i="4" s="1"/>
  <c r="L689" i="4"/>
  <c r="G63" i="12" s="1"/>
  <c r="G62" i="12" s="1"/>
  <c r="K689" i="4"/>
  <c r="F63" i="12" s="1"/>
  <c r="F62" i="12" s="1"/>
  <c r="L234" i="4"/>
  <c r="L688" i="4" s="1"/>
  <c r="K234" i="4"/>
  <c r="K688" i="4" s="1"/>
  <c r="L229" i="4"/>
  <c r="L228" i="4"/>
  <c r="K228" i="4"/>
  <c r="L227" i="4"/>
  <c r="K227" i="4"/>
  <c r="L226" i="4"/>
  <c r="L225" i="4" s="1"/>
  <c r="K226" i="4"/>
  <c r="K225" i="4" s="1"/>
  <c r="L644" i="4"/>
  <c r="G18" i="12" s="1"/>
  <c r="G17" i="12" s="1"/>
  <c r="K644" i="4"/>
  <c r="F18" i="12" s="1"/>
  <c r="F17" i="12" s="1"/>
  <c r="L224" i="4"/>
  <c r="L643" i="4" s="1"/>
  <c r="K224" i="4"/>
  <c r="K643" i="4" s="1"/>
  <c r="L223" i="4"/>
  <c r="K223" i="4"/>
  <c r="L218" i="4"/>
  <c r="L217" i="4"/>
  <c r="K217" i="4"/>
  <c r="L216" i="4"/>
  <c r="K216" i="4"/>
  <c r="L215" i="4"/>
  <c r="L214" i="4" s="1"/>
  <c r="K215" i="4"/>
  <c r="K214" i="4" s="1"/>
  <c r="L687" i="4"/>
  <c r="G61" i="12" s="1"/>
  <c r="G60" i="12" s="1"/>
  <c r="K687" i="4"/>
  <c r="F61" i="12" s="1"/>
  <c r="F60" i="12" s="1"/>
  <c r="L213" i="4"/>
  <c r="L686" i="4" s="1"/>
  <c r="K213" i="4"/>
  <c r="K686" i="4" s="1"/>
  <c r="L212" i="4"/>
  <c r="L211" i="4"/>
  <c r="K211" i="4"/>
  <c r="K207" i="4" s="1"/>
  <c r="L210" i="4"/>
  <c r="L209" i="4" s="1"/>
  <c r="L208" i="4"/>
  <c r="L732" i="4" s="1"/>
  <c r="K641" i="4"/>
  <c r="F15" i="12" s="1"/>
  <c r="L195" i="4"/>
  <c r="L194" i="4"/>
  <c r="K194" i="4"/>
  <c r="L193" i="4"/>
  <c r="K193" i="4"/>
  <c r="L192" i="4"/>
  <c r="L708" i="4" s="1"/>
  <c r="K192" i="4"/>
  <c r="K708" i="4" s="1"/>
  <c r="L191" i="4"/>
  <c r="L190" i="4"/>
  <c r="L189" i="4"/>
  <c r="K189" i="4"/>
  <c r="K187" i="4"/>
  <c r="K186" i="4"/>
  <c r="K185" i="4"/>
  <c r="L179" i="4"/>
  <c r="L178" i="4"/>
  <c r="K178" i="4"/>
  <c r="L177" i="4"/>
  <c r="K177" i="4"/>
  <c r="L176" i="4"/>
  <c r="K176" i="4"/>
  <c r="K707" i="4" s="1"/>
  <c r="L167" i="4"/>
  <c r="L166" i="4"/>
  <c r="L165" i="4"/>
  <c r="K165" i="4"/>
  <c r="L164" i="4"/>
  <c r="K164" i="4"/>
  <c r="L163" i="4"/>
  <c r="L162" i="4" s="1"/>
  <c r="K163" i="4"/>
  <c r="K162" i="4" s="1"/>
  <c r="L679" i="4"/>
  <c r="G53" i="12" s="1"/>
  <c r="K679" i="4"/>
  <c r="F53" i="12" s="1"/>
  <c r="L161" i="4"/>
  <c r="L675" i="4" s="1"/>
  <c r="K161" i="4"/>
  <c r="K675" i="4" s="1"/>
  <c r="L139" i="4"/>
  <c r="L138" i="4"/>
  <c r="K138" i="4"/>
  <c r="L137" i="4"/>
  <c r="L136" i="4"/>
  <c r="K136" i="4"/>
  <c r="L135" i="4"/>
  <c r="L134" i="4"/>
  <c r="K134" i="4"/>
  <c r="L133" i="4"/>
  <c r="L132" i="4" s="1"/>
  <c r="K133" i="4"/>
  <c r="K132" i="4" s="1"/>
  <c r="G39" i="12"/>
  <c r="F39" i="12"/>
  <c r="G37" i="12"/>
  <c r="F37" i="12"/>
  <c r="L66" i="4"/>
  <c r="L65" i="4"/>
  <c r="K65" i="4"/>
  <c r="L64" i="4"/>
  <c r="L63" i="4"/>
  <c r="K63" i="4"/>
  <c r="L62" i="4"/>
  <c r="L61" i="4"/>
  <c r="K61" i="4"/>
  <c r="L60" i="4"/>
  <c r="L59" i="4"/>
  <c r="K59" i="4"/>
  <c r="L58" i="4"/>
  <c r="L57" i="4"/>
  <c r="K57" i="4"/>
  <c r="L56" i="4"/>
  <c r="L55" i="4"/>
  <c r="K55" i="4"/>
  <c r="L54" i="4"/>
  <c r="L53" i="4"/>
  <c r="K53" i="4"/>
  <c r="L52" i="4"/>
  <c r="L51" i="4"/>
  <c r="K51" i="4"/>
  <c r="K49" i="4"/>
  <c r="K47" i="4"/>
  <c r="K46" i="4"/>
  <c r="K45" i="4"/>
  <c r="K44" i="4" s="1"/>
  <c r="L25" i="4"/>
  <c r="L24" i="4"/>
  <c r="K24" i="4"/>
  <c r="L23" i="4"/>
  <c r="L22" i="4"/>
  <c r="K22" i="4"/>
  <c r="L21" i="4"/>
  <c r="L20" i="4"/>
  <c r="K20" i="4"/>
  <c r="L19" i="4"/>
  <c r="L18" i="4"/>
  <c r="K18" i="4"/>
  <c r="L17" i="4"/>
  <c r="L16" i="4"/>
  <c r="K16" i="4"/>
  <c r="L15" i="4"/>
  <c r="L14" i="4"/>
  <c r="K14" i="4"/>
  <c r="L13" i="4"/>
  <c r="K13" i="4"/>
  <c r="L12" i="4"/>
  <c r="K12" i="4"/>
  <c r="K704" i="4" s="1"/>
  <c r="I624" i="4"/>
  <c r="H622" i="4"/>
  <c r="H621" i="4"/>
  <c r="H620" i="4"/>
  <c r="H619" i="4" s="1"/>
  <c r="H616" i="4"/>
  <c r="H615" i="4"/>
  <c r="H614" i="4"/>
  <c r="H613" i="4"/>
  <c r="H680" i="4" s="1"/>
  <c r="H612" i="4"/>
  <c r="H610" i="4"/>
  <c r="I609" i="4"/>
  <c r="I608" i="4"/>
  <c r="I607" i="4"/>
  <c r="I606" i="4"/>
  <c r="H606" i="4"/>
  <c r="I605" i="4"/>
  <c r="H605" i="4"/>
  <c r="I604" i="4"/>
  <c r="H604" i="4"/>
  <c r="I603" i="4"/>
  <c r="I602" i="4" s="1"/>
  <c r="I601" i="4" s="1"/>
  <c r="I600" i="4" s="1"/>
  <c r="H602" i="4"/>
  <c r="H601" i="4"/>
  <c r="H600" i="4"/>
  <c r="H700" i="4" s="1"/>
  <c r="H599" i="4"/>
  <c r="H669" i="4" s="1"/>
  <c r="I588" i="4"/>
  <c r="I587" i="4"/>
  <c r="H587" i="4"/>
  <c r="I586" i="4"/>
  <c r="H586" i="4"/>
  <c r="I585" i="4"/>
  <c r="H583" i="4"/>
  <c r="H582" i="4"/>
  <c r="H581" i="4"/>
  <c r="H580" i="4" s="1"/>
  <c r="H577" i="4"/>
  <c r="H576" i="4"/>
  <c r="H575" i="4"/>
  <c r="H574" i="4"/>
  <c r="H665" i="4" s="1"/>
  <c r="I569" i="4"/>
  <c r="I568" i="4"/>
  <c r="H568" i="4"/>
  <c r="I567" i="4"/>
  <c r="H567" i="4"/>
  <c r="I566" i="4"/>
  <c r="I565" i="4" s="1"/>
  <c r="I663" i="4" s="1"/>
  <c r="H566" i="4"/>
  <c r="H565" i="4" s="1"/>
  <c r="H663" i="4" s="1"/>
  <c r="H564" i="4"/>
  <c r="I558" i="4"/>
  <c r="I557" i="4"/>
  <c r="H557" i="4"/>
  <c r="I556" i="4"/>
  <c r="H556" i="4"/>
  <c r="I555" i="4"/>
  <c r="I554" i="4" s="1"/>
  <c r="H555" i="4"/>
  <c r="H554" i="4" s="1"/>
  <c r="I553" i="4"/>
  <c r="H553" i="4"/>
  <c r="I552" i="4"/>
  <c r="I551" i="4"/>
  <c r="H551" i="4"/>
  <c r="I550" i="4"/>
  <c r="H550" i="4"/>
  <c r="I549" i="4"/>
  <c r="H549" i="4"/>
  <c r="I548" i="4"/>
  <c r="I685" i="4" s="1"/>
  <c r="H548" i="4"/>
  <c r="H685" i="4" s="1"/>
  <c r="I547" i="4"/>
  <c r="I684" i="4" s="1"/>
  <c r="H547" i="4"/>
  <c r="H684" i="4" s="1"/>
  <c r="H545" i="4"/>
  <c r="H544" i="4"/>
  <c r="H540" i="4"/>
  <c r="H539" i="4" s="1"/>
  <c r="H538" i="4"/>
  <c r="I537" i="4"/>
  <c r="I536" i="4"/>
  <c r="I535" i="4" s="1"/>
  <c r="H536" i="4"/>
  <c r="H535" i="4" s="1"/>
  <c r="H534" i="4"/>
  <c r="I533" i="4"/>
  <c r="I532" i="4"/>
  <c r="H532" i="4"/>
  <c r="H531" i="4" s="1"/>
  <c r="I531" i="4"/>
  <c r="I530" i="4"/>
  <c r="H530" i="4"/>
  <c r="H529" i="4" s="1"/>
  <c r="H678" i="4"/>
  <c r="I528" i="4"/>
  <c r="I527" i="4"/>
  <c r="H527" i="4"/>
  <c r="I526" i="4"/>
  <c r="H526" i="4"/>
  <c r="I525" i="4"/>
  <c r="I524" i="4" s="1"/>
  <c r="H525" i="4"/>
  <c r="H524" i="4" s="1"/>
  <c r="I676" i="4"/>
  <c r="H676" i="4"/>
  <c r="H523" i="4"/>
  <c r="H511" i="4"/>
  <c r="H510" i="4"/>
  <c r="H509" i="4"/>
  <c r="H507" i="4"/>
  <c r="H506" i="4"/>
  <c r="H505" i="4"/>
  <c r="H501" i="4"/>
  <c r="H500" i="4"/>
  <c r="H499" i="4"/>
  <c r="H498" i="4"/>
  <c r="H659" i="4" s="1"/>
  <c r="H497" i="4"/>
  <c r="I492" i="4"/>
  <c r="I491" i="4"/>
  <c r="H491" i="4"/>
  <c r="I490" i="4"/>
  <c r="H490" i="4"/>
  <c r="I489" i="4"/>
  <c r="I488" i="4" s="1"/>
  <c r="H489" i="4"/>
  <c r="H488" i="4" s="1"/>
  <c r="I657" i="4"/>
  <c r="H657" i="4"/>
  <c r="I466" i="4"/>
  <c r="H464" i="4"/>
  <c r="H462" i="4"/>
  <c r="H460" i="4"/>
  <c r="H459" i="4"/>
  <c r="I457" i="4"/>
  <c r="H456" i="4"/>
  <c r="H455" i="4"/>
  <c r="I453" i="4"/>
  <c r="I452" i="4"/>
  <c r="H452" i="4"/>
  <c r="I451" i="4"/>
  <c r="H451" i="4"/>
  <c r="I450" i="4"/>
  <c r="H450" i="4"/>
  <c r="I448" i="4"/>
  <c r="H447" i="4"/>
  <c r="H446" i="4"/>
  <c r="H445" i="4"/>
  <c r="H443" i="4"/>
  <c r="H441" i="4"/>
  <c r="H440" i="4" s="1"/>
  <c r="H439" i="4"/>
  <c r="H655" i="4"/>
  <c r="I420" i="4"/>
  <c r="I419" i="4"/>
  <c r="I418" i="4" s="1"/>
  <c r="I417" i="4" s="1"/>
  <c r="I416" i="4" s="1"/>
  <c r="H418" i="4"/>
  <c r="H417" i="4"/>
  <c r="H416" i="4"/>
  <c r="H709" i="4" s="1"/>
  <c r="H414" i="4"/>
  <c r="H413" i="4"/>
  <c r="I412" i="4"/>
  <c r="I411" i="4"/>
  <c r="H411" i="4"/>
  <c r="I410" i="4"/>
  <c r="H410" i="4"/>
  <c r="H409" i="4"/>
  <c r="H698" i="4" s="1"/>
  <c r="I408" i="4"/>
  <c r="I407" i="4"/>
  <c r="I406" i="4"/>
  <c r="H406" i="4"/>
  <c r="I405" i="4"/>
  <c r="I404" i="4"/>
  <c r="H404" i="4"/>
  <c r="I403" i="4"/>
  <c r="H403" i="4"/>
  <c r="I402" i="4"/>
  <c r="I712" i="4" s="1"/>
  <c r="H402" i="4"/>
  <c r="H712" i="4" s="1"/>
  <c r="I396" i="4"/>
  <c r="I395" i="4"/>
  <c r="H395" i="4"/>
  <c r="I394" i="4"/>
  <c r="H394" i="4"/>
  <c r="I393" i="4"/>
  <c r="I392" i="4" s="1"/>
  <c r="H393" i="4"/>
  <c r="H392" i="4" s="1"/>
  <c r="I652" i="4"/>
  <c r="H652" i="4"/>
  <c r="I391" i="4"/>
  <c r="I390" i="4"/>
  <c r="H390" i="4"/>
  <c r="I389" i="4"/>
  <c r="I388" i="4"/>
  <c r="H388" i="4"/>
  <c r="I386" i="4"/>
  <c r="H385" i="4"/>
  <c r="H384" i="4"/>
  <c r="H383" i="4"/>
  <c r="H696" i="4" s="1"/>
  <c r="H382" i="4"/>
  <c r="H651" i="4" s="1"/>
  <c r="H378" i="4"/>
  <c r="I377" i="4"/>
  <c r="I376" i="4"/>
  <c r="H376" i="4"/>
  <c r="H375" i="4"/>
  <c r="I374" i="4"/>
  <c r="I373" i="4"/>
  <c r="H373" i="4"/>
  <c r="I372" i="4"/>
  <c r="H372" i="4"/>
  <c r="H371" i="4"/>
  <c r="H370" i="4"/>
  <c r="H648" i="4" s="1"/>
  <c r="H366" i="4"/>
  <c r="I364" i="4"/>
  <c r="H363" i="4"/>
  <c r="I362" i="4"/>
  <c r="I361" i="4"/>
  <c r="H361" i="4"/>
  <c r="H360" i="4"/>
  <c r="H359" i="4"/>
  <c r="H711" i="4" s="1"/>
  <c r="H358" i="4"/>
  <c r="H647" i="4" s="1"/>
  <c r="H357" i="4"/>
  <c r="H645" i="4" s="1"/>
  <c r="H355" i="4"/>
  <c r="I350" i="4"/>
  <c r="I349" i="4"/>
  <c r="H349" i="4"/>
  <c r="I348" i="4"/>
  <c r="H348" i="4"/>
  <c r="I347" i="4"/>
  <c r="H347" i="4"/>
  <c r="I346" i="4"/>
  <c r="H346" i="4"/>
  <c r="H343" i="4"/>
  <c r="H342" i="4"/>
  <c r="H341" i="4"/>
  <c r="H713" i="4" s="1"/>
  <c r="I334" i="4"/>
  <c r="I333" i="4"/>
  <c r="H333" i="4"/>
  <c r="I332" i="4"/>
  <c r="I331" i="4"/>
  <c r="H331" i="4"/>
  <c r="I330" i="4"/>
  <c r="H330" i="4"/>
  <c r="I329" i="4"/>
  <c r="H329" i="4"/>
  <c r="I323" i="4"/>
  <c r="I322" i="4"/>
  <c r="I321" i="4"/>
  <c r="H321" i="4"/>
  <c r="I320" i="4"/>
  <c r="H320" i="4"/>
  <c r="I319" i="4"/>
  <c r="H319" i="4"/>
  <c r="I318" i="4"/>
  <c r="I317" i="4"/>
  <c r="H317" i="4"/>
  <c r="I316" i="4"/>
  <c r="H316" i="4"/>
  <c r="I315" i="4"/>
  <c r="H315" i="4"/>
  <c r="H314" i="4" s="1"/>
  <c r="H312" i="4"/>
  <c r="H311" i="4"/>
  <c r="H640" i="4" s="1"/>
  <c r="I310" i="4"/>
  <c r="I309" i="4"/>
  <c r="H309" i="4"/>
  <c r="I308" i="4"/>
  <c r="I307" i="4"/>
  <c r="H307" i="4"/>
  <c r="I306" i="4"/>
  <c r="H306" i="4"/>
  <c r="I305" i="4"/>
  <c r="H305" i="4"/>
  <c r="I300" i="4"/>
  <c r="I299" i="4"/>
  <c r="H299" i="4"/>
  <c r="I298" i="4"/>
  <c r="H298" i="4"/>
  <c r="I297" i="4"/>
  <c r="I296" i="4" s="1"/>
  <c r="H297" i="4"/>
  <c r="H296" i="4" s="1"/>
  <c r="I638" i="4"/>
  <c r="H638" i="4"/>
  <c r="I291" i="4"/>
  <c r="I290" i="4"/>
  <c r="H290" i="4"/>
  <c r="I289" i="4"/>
  <c r="H289" i="4"/>
  <c r="I288" i="4"/>
  <c r="H288" i="4"/>
  <c r="I282" i="4"/>
  <c r="I281" i="4"/>
  <c r="I280" i="4"/>
  <c r="H280" i="4"/>
  <c r="I279" i="4"/>
  <c r="H279" i="4"/>
  <c r="I278" i="4"/>
  <c r="H278" i="4"/>
  <c r="I277" i="4"/>
  <c r="I276" i="4"/>
  <c r="H276" i="4"/>
  <c r="I275" i="4"/>
  <c r="H275" i="4"/>
  <c r="I274" i="4"/>
  <c r="H274" i="4"/>
  <c r="H703" i="4" s="1"/>
  <c r="I273" i="4"/>
  <c r="I272" i="4"/>
  <c r="I271" i="4" s="1"/>
  <c r="H271" i="4"/>
  <c r="I270" i="4"/>
  <c r="I269" i="4" s="1"/>
  <c r="I268" i="4" s="1"/>
  <c r="I267" i="4" s="1"/>
  <c r="I266" i="4" s="1"/>
  <c r="H269" i="4"/>
  <c r="H268" i="4"/>
  <c r="H267" i="4"/>
  <c r="H266" i="4" s="1"/>
  <c r="H264" i="4"/>
  <c r="I263" i="4"/>
  <c r="I262" i="4"/>
  <c r="H262" i="4"/>
  <c r="H261" i="4"/>
  <c r="I260" i="4"/>
  <c r="I259" i="4"/>
  <c r="H259" i="4"/>
  <c r="H258" i="4"/>
  <c r="H636" i="4" s="1"/>
  <c r="I257" i="4"/>
  <c r="I256" i="4"/>
  <c r="H256" i="4"/>
  <c r="I255" i="4"/>
  <c r="I635" i="4" s="1"/>
  <c r="H255" i="4"/>
  <c r="H635" i="4" s="1"/>
  <c r="H690" i="4"/>
  <c r="I241" i="4"/>
  <c r="I240" i="4"/>
  <c r="H240" i="4"/>
  <c r="I239" i="4"/>
  <c r="I238" i="4"/>
  <c r="H238" i="4"/>
  <c r="I237" i="4"/>
  <c r="H237" i="4"/>
  <c r="I236" i="4"/>
  <c r="I235" i="4" s="1"/>
  <c r="H236" i="4"/>
  <c r="H235" i="4" s="1"/>
  <c r="I689" i="4"/>
  <c r="H689" i="4"/>
  <c r="H234" i="4"/>
  <c r="H688" i="4" s="1"/>
  <c r="I229" i="4"/>
  <c r="I228" i="4"/>
  <c r="H228" i="4"/>
  <c r="I227" i="4"/>
  <c r="H227" i="4"/>
  <c r="I226" i="4"/>
  <c r="I225" i="4" s="1"/>
  <c r="H226" i="4"/>
  <c r="H225" i="4" s="1"/>
  <c r="I644" i="4"/>
  <c r="H644" i="4"/>
  <c r="I224" i="4"/>
  <c r="I643" i="4" s="1"/>
  <c r="H224" i="4"/>
  <c r="H643" i="4" s="1"/>
  <c r="H223" i="4"/>
  <c r="I218" i="4"/>
  <c r="I217" i="4"/>
  <c r="H217" i="4"/>
  <c r="I216" i="4"/>
  <c r="H216" i="4"/>
  <c r="I215" i="4"/>
  <c r="I214" i="4" s="1"/>
  <c r="H215" i="4"/>
  <c r="H214" i="4" s="1"/>
  <c r="I687" i="4"/>
  <c r="H687" i="4"/>
  <c r="I213" i="4"/>
  <c r="I686" i="4" s="1"/>
  <c r="H213" i="4"/>
  <c r="H686" i="4" s="1"/>
  <c r="H211" i="4"/>
  <c r="H207" i="4" s="1"/>
  <c r="I210" i="4"/>
  <c r="I209" i="4" s="1"/>
  <c r="I208" i="4"/>
  <c r="H641" i="4"/>
  <c r="I195" i="4"/>
  <c r="I194" i="4"/>
  <c r="H194" i="4"/>
  <c r="I193" i="4"/>
  <c r="H193" i="4"/>
  <c r="I192" i="4"/>
  <c r="I708" i="4" s="1"/>
  <c r="H192" i="4"/>
  <c r="H708" i="4" s="1"/>
  <c r="I191" i="4"/>
  <c r="I190" i="4"/>
  <c r="I189" i="4"/>
  <c r="H189" i="4"/>
  <c r="I188" i="4"/>
  <c r="I187" i="4" s="1"/>
  <c r="I186" i="4" s="1"/>
  <c r="I185" i="4" s="1"/>
  <c r="H187" i="4"/>
  <c r="H186" i="4"/>
  <c r="H185" i="4"/>
  <c r="I179" i="4"/>
  <c r="I178" i="4"/>
  <c r="H178" i="4"/>
  <c r="I177" i="4"/>
  <c r="H177" i="4"/>
  <c r="I176" i="4"/>
  <c r="H176" i="4"/>
  <c r="H707" i="4" s="1"/>
  <c r="I167" i="4"/>
  <c r="I166" i="4"/>
  <c r="I165" i="4"/>
  <c r="H165" i="4"/>
  <c r="I164" i="4"/>
  <c r="H164" i="4"/>
  <c r="I163" i="4"/>
  <c r="I162" i="4" s="1"/>
  <c r="H163" i="4"/>
  <c r="H162" i="4" s="1"/>
  <c r="I679" i="4"/>
  <c r="H679" i="4"/>
  <c r="I161" i="4"/>
  <c r="H161" i="4"/>
  <c r="H675" i="4" s="1"/>
  <c r="I139" i="4"/>
  <c r="I138" i="4"/>
  <c r="H138" i="4"/>
  <c r="I137" i="4"/>
  <c r="I136" i="4"/>
  <c r="H136" i="4"/>
  <c r="I135" i="4"/>
  <c r="I134" i="4"/>
  <c r="H134" i="4"/>
  <c r="I133" i="4"/>
  <c r="I132" i="4" s="1"/>
  <c r="H133" i="4"/>
  <c r="H132" i="4" s="1"/>
  <c r="I66" i="4"/>
  <c r="I65" i="4"/>
  <c r="H65" i="4"/>
  <c r="I64" i="4"/>
  <c r="I63" i="4"/>
  <c r="H63" i="4"/>
  <c r="I62" i="4"/>
  <c r="I61" i="4"/>
  <c r="H61" i="4"/>
  <c r="I60" i="4"/>
  <c r="I59" i="4"/>
  <c r="H59" i="4"/>
  <c r="H57" i="4"/>
  <c r="H55" i="4"/>
  <c r="H53" i="4"/>
  <c r="I52" i="4"/>
  <c r="I51" i="4"/>
  <c r="H51" i="4"/>
  <c r="I50" i="4"/>
  <c r="I49" i="4" s="1"/>
  <c r="H49" i="4"/>
  <c r="I48" i="4"/>
  <c r="I47" i="4" s="1"/>
  <c r="H47" i="4"/>
  <c r="H46" i="4"/>
  <c r="H45" i="4"/>
  <c r="H44" i="4" s="1"/>
  <c r="I25" i="4"/>
  <c r="I24" i="4"/>
  <c r="H24" i="4"/>
  <c r="I23" i="4"/>
  <c r="I22" i="4"/>
  <c r="H22" i="4"/>
  <c r="H20" i="4"/>
  <c r="H18" i="4"/>
  <c r="I17" i="4"/>
  <c r="I16" i="4"/>
  <c r="H16" i="4"/>
  <c r="I15" i="4"/>
  <c r="I14" i="4" s="1"/>
  <c r="H14" i="4"/>
  <c r="H13" i="4"/>
  <c r="H12" i="4"/>
  <c r="H704" i="4" s="1"/>
  <c r="H66" i="12" l="1"/>
  <c r="H68" i="12" s="1"/>
  <c r="E394" i="14"/>
  <c r="J437" i="14"/>
  <c r="J438" i="14" s="1"/>
  <c r="H702" i="4"/>
  <c r="K702" i="4"/>
  <c r="L702" i="4"/>
  <c r="E409" i="14"/>
  <c r="F7" i="11" s="1"/>
  <c r="E435" i="14"/>
  <c r="F13" i="11" s="1"/>
  <c r="H435" i="14"/>
  <c r="I13" i="11" s="1"/>
  <c r="I435" i="14"/>
  <c r="J13" i="11" s="1"/>
  <c r="H399" i="14"/>
  <c r="H394" i="14"/>
  <c r="I399" i="14"/>
  <c r="H420" i="14"/>
  <c r="I9" i="11" s="1"/>
  <c r="I420" i="14"/>
  <c r="J9" i="11" s="1"/>
  <c r="H410" i="14"/>
  <c r="H413" i="14" s="1"/>
  <c r="I8" i="11" s="1"/>
  <c r="E410" i="14"/>
  <c r="E413" i="14" s="1"/>
  <c r="F8" i="11" s="1"/>
  <c r="F410" i="14"/>
  <c r="H668" i="4"/>
  <c r="H579" i="4"/>
  <c r="H667" i="4" s="1"/>
  <c r="I700" i="4"/>
  <c r="K668" i="4"/>
  <c r="F42" i="12" s="1"/>
  <c r="F41" i="12" s="1"/>
  <c r="K579" i="4"/>
  <c r="K667" i="4" s="1"/>
  <c r="L668" i="4"/>
  <c r="G42" i="12" s="1"/>
  <c r="L579" i="4"/>
  <c r="M649" i="4"/>
  <c r="M253" i="4"/>
  <c r="H732" i="4"/>
  <c r="K732" i="4"/>
  <c r="H718" i="4"/>
  <c r="H719" i="4" s="1"/>
  <c r="I718" i="4"/>
  <c r="I719" i="4" s="1"/>
  <c r="K718" i="4"/>
  <c r="K719" i="4" s="1"/>
  <c r="L718" i="4"/>
  <c r="L719" i="4" s="1"/>
  <c r="I175" i="4"/>
  <c r="I707" i="4"/>
  <c r="L175" i="4"/>
  <c r="H120" i="4"/>
  <c r="H701" i="4"/>
  <c r="H706" i="4" s="1"/>
  <c r="I120" i="4"/>
  <c r="I666" i="4" s="1"/>
  <c r="I701" i="4"/>
  <c r="L11" i="4"/>
  <c r="L661" i="4" s="1"/>
  <c r="G35" i="12" s="1"/>
  <c r="K120" i="4"/>
  <c r="K701" i="4"/>
  <c r="K706" i="4" s="1"/>
  <c r="L120" i="4"/>
  <c r="L666" i="4" s="1"/>
  <c r="L701" i="4"/>
  <c r="H682" i="4"/>
  <c r="H618" i="4"/>
  <c r="K682" i="4"/>
  <c r="F56" i="12" s="1"/>
  <c r="K618" i="4"/>
  <c r="L682" i="4"/>
  <c r="G56" i="12" s="1"/>
  <c r="L618" i="4"/>
  <c r="L681" i="4" s="1"/>
  <c r="L669" i="4"/>
  <c r="G43" i="12" s="1"/>
  <c r="G41" i="12" s="1"/>
  <c r="L667" i="4"/>
  <c r="H504" i="4"/>
  <c r="H662" i="4" s="1"/>
  <c r="K504" i="4"/>
  <c r="K662" i="4" s="1"/>
  <c r="F36" i="12" s="1"/>
  <c r="L504" i="4"/>
  <c r="L503" i="4" s="1"/>
  <c r="K438" i="4"/>
  <c r="L438" i="4"/>
  <c r="K717" i="4"/>
  <c r="L717" i="4"/>
  <c r="L207" i="4"/>
  <c r="L641" i="4" s="1"/>
  <c r="G15" i="12" s="1"/>
  <c r="K401" i="4"/>
  <c r="H401" i="4"/>
  <c r="H697" i="4"/>
  <c r="H642" i="4"/>
  <c r="I697" i="4"/>
  <c r="K697" i="4"/>
  <c r="K642" i="4"/>
  <c r="F16" i="12" s="1"/>
  <c r="L697" i="4"/>
  <c r="L642" i="4"/>
  <c r="G16" i="12" s="1"/>
  <c r="H695" i="4"/>
  <c r="H699" i="4" s="1"/>
  <c r="H254" i="4"/>
  <c r="K695" i="4"/>
  <c r="K699" i="4" s="1"/>
  <c r="K254" i="4"/>
  <c r="I184" i="4"/>
  <c r="H184" i="4"/>
  <c r="H639" i="4" s="1"/>
  <c r="K184" i="4"/>
  <c r="K639" i="4" s="1"/>
  <c r="F13" i="12" s="1"/>
  <c r="H710" i="4"/>
  <c r="H175" i="4"/>
  <c r="K710" i="4"/>
  <c r="K175" i="4"/>
  <c r="M634" i="4"/>
  <c r="M173" i="4"/>
  <c r="H11" i="4"/>
  <c r="H661" i="4" s="1"/>
  <c r="K11" i="4"/>
  <c r="K661" i="4" s="1"/>
  <c r="F35" i="12" s="1"/>
  <c r="M660" i="4"/>
  <c r="M692" i="4" s="1"/>
  <c r="M9" i="4"/>
  <c r="I75" i="14"/>
  <c r="I74" i="14" s="1"/>
  <c r="H454" i="4"/>
  <c r="H714" i="4" s="1"/>
  <c r="F49" i="12"/>
  <c r="G49" i="12"/>
  <c r="F55" i="12"/>
  <c r="G55" i="12"/>
  <c r="H398" i="14"/>
  <c r="H402" i="14" s="1"/>
  <c r="I6" i="11" s="1"/>
  <c r="F398" i="14"/>
  <c r="E398" i="14"/>
  <c r="E402" i="14" s="1"/>
  <c r="F6" i="11" s="1"/>
  <c r="K658" i="4"/>
  <c r="L658" i="4"/>
  <c r="I695" i="4"/>
  <c r="H733" i="4"/>
  <c r="H691" i="4"/>
  <c r="I630" i="4"/>
  <c r="H658" i="4"/>
  <c r="E420" i="14" l="1"/>
  <c r="I15" i="11"/>
  <c r="H437" i="14"/>
  <c r="H438" i="14" s="1"/>
  <c r="I73" i="14"/>
  <c r="M631" i="4"/>
  <c r="M693" i="4" s="1"/>
  <c r="K666" i="4"/>
  <c r="F40" i="12" s="1"/>
  <c r="F34" i="12" s="1"/>
  <c r="H666" i="4"/>
  <c r="K734" i="4"/>
  <c r="K681" i="4"/>
  <c r="K563" i="4"/>
  <c r="H681" i="4"/>
  <c r="H563" i="4"/>
  <c r="L563" i="4"/>
  <c r="K503" i="4"/>
  <c r="H503" i="4"/>
  <c r="L656" i="4"/>
  <c r="G30" i="12" s="1"/>
  <c r="G28" i="12" s="1"/>
  <c r="L432" i="4"/>
  <c r="L654" i="4" s="1"/>
  <c r="K656" i="4"/>
  <c r="F30" i="12" s="1"/>
  <c r="F28" i="12" s="1"/>
  <c r="K432" i="4"/>
  <c r="K654" i="4" s="1"/>
  <c r="H717" i="4"/>
  <c r="H734" i="4" s="1"/>
  <c r="H438" i="4"/>
  <c r="K653" i="4"/>
  <c r="F27" i="12" s="1"/>
  <c r="F23" i="12" s="1"/>
  <c r="K381" i="4"/>
  <c r="H653" i="4"/>
  <c r="H381" i="4"/>
  <c r="H649" i="4" s="1"/>
  <c r="K637" i="4"/>
  <c r="F11" i="12" s="1"/>
  <c r="F8" i="12" s="1"/>
  <c r="K174" i="4"/>
  <c r="H637" i="4"/>
  <c r="H174" i="4"/>
  <c r="M735" i="4"/>
  <c r="K10" i="4"/>
  <c r="H10" i="4"/>
  <c r="G32" i="12"/>
  <c r="F32" i="12"/>
  <c r="H396" i="14"/>
  <c r="E396" i="14"/>
  <c r="I733" i="4"/>
  <c r="I691" i="4"/>
  <c r="I637" i="4"/>
  <c r="M633" i="4" l="1"/>
  <c r="E437" i="14"/>
  <c r="E438" i="14" s="1"/>
  <c r="F9" i="11"/>
  <c r="F15" i="11" s="1"/>
  <c r="I405" i="14"/>
  <c r="K649" i="4"/>
  <c r="K253" i="4"/>
  <c r="F66" i="12"/>
  <c r="F68" i="12" s="1"/>
  <c r="H656" i="4"/>
  <c r="H432" i="4"/>
  <c r="H253" i="4" s="1"/>
  <c r="H634" i="4"/>
  <c r="H173" i="4"/>
  <c r="K634" i="4"/>
  <c r="K173" i="4"/>
  <c r="H660" i="4"/>
  <c r="H9" i="4"/>
  <c r="K660" i="4"/>
  <c r="K692" i="4" s="1"/>
  <c r="K9" i="4"/>
  <c r="K631" i="4" s="1"/>
  <c r="K693" i="4" s="1"/>
  <c r="H654" i="4" l="1"/>
  <c r="H692" i="4" s="1"/>
  <c r="H631" i="4"/>
  <c r="K633" i="4"/>
  <c r="K735" i="4"/>
  <c r="H693" i="4" l="1"/>
  <c r="H633" i="4"/>
  <c r="H735" i="4"/>
  <c r="I220" i="14"/>
  <c r="I219" i="14" s="1"/>
  <c r="I218" i="14" s="1"/>
  <c r="I412" i="14" s="1"/>
  <c r="L419" i="4"/>
  <c r="L418" i="4" s="1"/>
  <c r="L417" i="4" s="1"/>
  <c r="L416" i="4" s="1"/>
  <c r="L709" i="4" s="1"/>
  <c r="J630" i="4"/>
  <c r="L630" i="4" s="1"/>
  <c r="G93" i="14"/>
  <c r="D93" i="14"/>
  <c r="G91" i="14"/>
  <c r="D91" i="14"/>
  <c r="L401" i="4" l="1"/>
  <c r="L733" i="4"/>
  <c r="L691" i="4"/>
  <c r="G65" i="12" s="1"/>
  <c r="G214" i="14"/>
  <c r="G18" i="14"/>
  <c r="G369" i="14"/>
  <c r="G368" i="14" s="1"/>
  <c r="D369" i="14"/>
  <c r="D368" i="14" s="1"/>
  <c r="F267" i="14"/>
  <c r="F265" i="14" s="1"/>
  <c r="F264" i="14" s="1"/>
  <c r="F258" i="14"/>
  <c r="F257" i="14" s="1"/>
  <c r="G237" i="14"/>
  <c r="G230" i="14"/>
  <c r="F225" i="14"/>
  <c r="F224" i="14" s="1"/>
  <c r="F223" i="14" s="1"/>
  <c r="F218" i="14" s="1"/>
  <c r="F412" i="14" s="1"/>
  <c r="F413" i="14" s="1"/>
  <c r="G8" i="11" s="1"/>
  <c r="L48" i="4"/>
  <c r="L47" i="4" s="1"/>
  <c r="G195" i="14"/>
  <c r="D195" i="14"/>
  <c r="D214" i="14"/>
  <c r="G185" i="14"/>
  <c r="I185" i="14" s="1"/>
  <c r="I184" i="14" s="1"/>
  <c r="I183" i="14" s="1"/>
  <c r="I182" i="14" s="1"/>
  <c r="F126" i="14"/>
  <c r="D142" i="14"/>
  <c r="G142" i="14"/>
  <c r="I124" i="14"/>
  <c r="I121" i="14" s="1"/>
  <c r="I120" i="14" s="1"/>
  <c r="F124" i="14"/>
  <c r="G86" i="14"/>
  <c r="G85" i="14" s="1"/>
  <c r="F76" i="14"/>
  <c r="F75" i="14" s="1"/>
  <c r="F74" i="14" s="1"/>
  <c r="F73" i="14" s="1"/>
  <c r="G89" i="14"/>
  <c r="G88" i="14" s="1"/>
  <c r="D89" i="14"/>
  <c r="D88" i="14" s="1"/>
  <c r="D52" i="14"/>
  <c r="G52" i="14"/>
  <c r="G71" i="14"/>
  <c r="D71" i="14"/>
  <c r="D69" i="14"/>
  <c r="G69" i="14"/>
  <c r="G67" i="14"/>
  <c r="D67" i="14"/>
  <c r="G62" i="14"/>
  <c r="D60" i="14"/>
  <c r="G60" i="14"/>
  <c r="I56" i="14"/>
  <c r="I55" i="14" s="1"/>
  <c r="I54" i="14" s="1"/>
  <c r="D56" i="14"/>
  <c r="G56" i="14"/>
  <c r="D41" i="14"/>
  <c r="G41" i="14"/>
  <c r="D34" i="14"/>
  <c r="G34" i="14"/>
  <c r="G28" i="14"/>
  <c r="G30" i="14"/>
  <c r="D48" i="14"/>
  <c r="G48" i="14"/>
  <c r="D45" i="14"/>
  <c r="G45" i="14"/>
  <c r="G23" i="14"/>
  <c r="D23" i="14"/>
  <c r="G21" i="14"/>
  <c r="D21" i="14"/>
  <c r="J272" i="4"/>
  <c r="L272" i="4" s="1"/>
  <c r="L271" i="4" s="1"/>
  <c r="J270" i="4"/>
  <c r="L270" i="4" s="1"/>
  <c r="L269" i="4" s="1"/>
  <c r="L268" i="4" s="1"/>
  <c r="L267" i="4" s="1"/>
  <c r="L266" i="4" s="1"/>
  <c r="J188" i="4"/>
  <c r="L188" i="4" s="1"/>
  <c r="L187" i="4" s="1"/>
  <c r="L186" i="4" s="1"/>
  <c r="L185" i="4" s="1"/>
  <c r="G65" i="4"/>
  <c r="J65" i="4"/>
  <c r="L50" i="4"/>
  <c r="L49" i="4" s="1"/>
  <c r="I407" i="14" l="1"/>
  <c r="I404" i="14"/>
  <c r="F405" i="14"/>
  <c r="I410" i="14"/>
  <c r="I413" i="14" s="1"/>
  <c r="J8" i="11" s="1"/>
  <c r="L184" i="4"/>
  <c r="L707" i="4"/>
  <c r="G11" i="14"/>
  <c r="I11" i="14"/>
  <c r="G13" i="14"/>
  <c r="I13" i="14"/>
  <c r="G40" i="12"/>
  <c r="L710" i="4"/>
  <c r="L695" i="4"/>
  <c r="L699" i="4" s="1"/>
  <c r="L46" i="4"/>
  <c r="L45" i="4" s="1"/>
  <c r="L653" i="4"/>
  <c r="G27" i="12" s="1"/>
  <c r="G23" i="12" s="1"/>
  <c r="L381" i="4"/>
  <c r="D30" i="14"/>
  <c r="F30" i="14"/>
  <c r="D28" i="14"/>
  <c r="F28" i="14"/>
  <c r="D18" i="14"/>
  <c r="D17" i="14" s="1"/>
  <c r="D230" i="14"/>
  <c r="D237" i="14"/>
  <c r="D11" i="14"/>
  <c r="D13" i="14"/>
  <c r="D62" i="14"/>
  <c r="G17" i="14"/>
  <c r="D86" i="14"/>
  <c r="D85" i="14" s="1"/>
  <c r="G10" i="14"/>
  <c r="G9" i="14" s="1"/>
  <c r="J271" i="4"/>
  <c r="J507" i="4"/>
  <c r="J506" i="4" s="1"/>
  <c r="J505" i="4" s="1"/>
  <c r="I409" i="14" l="1"/>
  <c r="J7" i="11" s="1"/>
  <c r="L649" i="4"/>
  <c r="L44" i="4"/>
  <c r="L662" i="4" s="1"/>
  <c r="G36" i="12" s="1"/>
  <c r="L704" i="4"/>
  <c r="L706" i="4" s="1"/>
  <c r="I10" i="14"/>
  <c r="I9" i="14" s="1"/>
  <c r="I394" i="14" s="1"/>
  <c r="L254" i="4"/>
  <c r="L253" i="4" s="1"/>
  <c r="L637" i="4"/>
  <c r="G11" i="12" s="1"/>
  <c r="L639" i="4"/>
  <c r="G13" i="12" s="1"/>
  <c r="L174" i="4"/>
  <c r="L734" i="4"/>
  <c r="G507" i="4"/>
  <c r="G506" i="4" s="1"/>
  <c r="G505" i="4" s="1"/>
  <c r="I508" i="4"/>
  <c r="I507" i="4" s="1"/>
  <c r="I506" i="4" s="1"/>
  <c r="I505" i="4" s="1"/>
  <c r="D10" i="14"/>
  <c r="D9" i="14" s="1"/>
  <c r="J208" i="4"/>
  <c r="J610" i="4"/>
  <c r="J355" i="4"/>
  <c r="I398" i="14" l="1"/>
  <c r="I402" i="14" s="1"/>
  <c r="J6" i="11" s="1"/>
  <c r="I639" i="4"/>
  <c r="G355" i="4"/>
  <c r="I356" i="4"/>
  <c r="I355" i="4" s="1"/>
  <c r="G610" i="4"/>
  <c r="I611" i="4"/>
  <c r="I610" i="4" s="1"/>
  <c r="L634" i="4"/>
  <c r="L173" i="4"/>
  <c r="G8" i="12"/>
  <c r="L10" i="4"/>
  <c r="J15" i="11" l="1"/>
  <c r="I437" i="14"/>
  <c r="I438" i="14" s="1"/>
  <c r="I599" i="4"/>
  <c r="I669" i="4" s="1"/>
  <c r="I396" i="14"/>
  <c r="L660" i="4"/>
  <c r="L9" i="4"/>
  <c r="L631" i="4" s="1"/>
  <c r="L692" i="4"/>
  <c r="L693" i="4" l="1"/>
  <c r="L633" i="4"/>
  <c r="L735" i="4"/>
  <c r="G134" i="4"/>
  <c r="J134" i="4"/>
  <c r="D51" i="12" l="1"/>
  <c r="E51" i="12"/>
  <c r="D38" i="12"/>
  <c r="E38" i="12"/>
  <c r="D66" i="14"/>
  <c r="D65" i="14" s="1"/>
  <c r="G66" i="14"/>
  <c r="G65" i="14" s="1"/>
  <c r="J136" i="4"/>
  <c r="J133" i="4" s="1"/>
  <c r="G26" i="14"/>
  <c r="G371" i="14" l="1"/>
  <c r="J211" i="4"/>
  <c r="J207" i="4" s="1"/>
  <c r="G163" i="14"/>
  <c r="D163" i="14"/>
  <c r="G161" i="14"/>
  <c r="D161" i="14"/>
  <c r="G373" i="14"/>
  <c r="D373" i="14" l="1"/>
  <c r="F374" i="14"/>
  <c r="F373" i="14" s="1"/>
  <c r="D371" i="14"/>
  <c r="F372" i="14"/>
  <c r="F371" i="14" s="1"/>
  <c r="G211" i="4"/>
  <c r="I212" i="4"/>
  <c r="I211" i="4" s="1"/>
  <c r="I207" i="4" s="1"/>
  <c r="F252" i="14" l="1"/>
  <c r="F251" i="14"/>
  <c r="F250" i="14" s="1"/>
  <c r="F247" i="14" s="1"/>
  <c r="G250" i="14"/>
  <c r="D248" i="14"/>
  <c r="G248" i="14"/>
  <c r="D242" i="14"/>
  <c r="G242" i="14"/>
  <c r="G186" i="14"/>
  <c r="G184" i="14"/>
  <c r="D184" i="14"/>
  <c r="G99" i="14"/>
  <c r="D191" i="14"/>
  <c r="G191" i="14"/>
  <c r="D14" i="11"/>
  <c r="C14" i="11"/>
  <c r="D96" i="14"/>
  <c r="D95" i="14" s="1"/>
  <c r="G96" i="14"/>
  <c r="G95" i="14" s="1"/>
  <c r="D105" i="14"/>
  <c r="G105" i="14"/>
  <c r="D51" i="14"/>
  <c r="D50" i="14" s="1"/>
  <c r="G51" i="14"/>
  <c r="G75" i="14"/>
  <c r="G74" i="14" s="1"/>
  <c r="D165" i="14"/>
  <c r="D160" i="14" s="1"/>
  <c r="G165" i="14"/>
  <c r="G160" i="14" s="1"/>
  <c r="D40" i="14"/>
  <c r="G40" i="14"/>
  <c r="G118" i="14"/>
  <c r="D109" i="14"/>
  <c r="G109" i="14"/>
  <c r="D391" i="14"/>
  <c r="G391" i="14"/>
  <c r="D116" i="14"/>
  <c r="G116" i="14"/>
  <c r="D114" i="14"/>
  <c r="G114" i="14"/>
  <c r="D126" i="14"/>
  <c r="G126" i="14"/>
  <c r="D288" i="14"/>
  <c r="D287" i="14" s="1"/>
  <c r="G288" i="14"/>
  <c r="G287" i="14" s="1"/>
  <c r="G275" i="14"/>
  <c r="D273" i="14"/>
  <c r="D271" i="14" s="1"/>
  <c r="G273" i="14"/>
  <c r="G271" i="14" s="1"/>
  <c r="G270" i="14" s="1"/>
  <c r="D265" i="14"/>
  <c r="G265" i="14"/>
  <c r="D258" i="14"/>
  <c r="D257" i="14" s="1"/>
  <c r="G258" i="14"/>
  <c r="G257" i="14" s="1"/>
  <c r="G32" i="14"/>
  <c r="G25" i="14" s="1"/>
  <c r="G16" i="14" s="1"/>
  <c r="D224" i="14"/>
  <c r="D223" i="14" s="1"/>
  <c r="G224" i="14"/>
  <c r="D47" i="14"/>
  <c r="G47" i="14"/>
  <c r="D44" i="14"/>
  <c r="G44" i="14"/>
  <c r="D235" i="14"/>
  <c r="D234" i="14" s="1"/>
  <c r="D233" i="14" s="1"/>
  <c r="D415" i="14" s="1"/>
  <c r="G235" i="14"/>
  <c r="G234" i="14" s="1"/>
  <c r="G233" i="14" s="1"/>
  <c r="G415" i="14" s="1"/>
  <c r="D279" i="14"/>
  <c r="D278" i="14" s="1"/>
  <c r="G279" i="14"/>
  <c r="G278" i="14" s="1"/>
  <c r="D228" i="14"/>
  <c r="G228" i="14"/>
  <c r="D300" i="14"/>
  <c r="D299" i="14" s="1"/>
  <c r="D298" i="14" s="1"/>
  <c r="D421" i="14" s="1"/>
  <c r="D422" i="14" s="1"/>
  <c r="E10" i="11" s="1"/>
  <c r="G300" i="14"/>
  <c r="G299" i="14" s="1"/>
  <c r="G298" i="14" s="1"/>
  <c r="G421" i="14" s="1"/>
  <c r="G422" i="14" s="1"/>
  <c r="H10" i="11" s="1"/>
  <c r="F244" i="14"/>
  <c r="F241" i="14" s="1"/>
  <c r="G244" i="14"/>
  <c r="D212" i="14"/>
  <c r="G212" i="14"/>
  <c r="D210" i="14"/>
  <c r="G210" i="14"/>
  <c r="D79" i="14"/>
  <c r="D78" i="14" s="1"/>
  <c r="G79" i="14"/>
  <c r="G78" i="14" s="1"/>
  <c r="D38" i="14"/>
  <c r="D37" i="14" s="1"/>
  <c r="G38" i="14"/>
  <c r="G37" i="14" s="1"/>
  <c r="G389" i="14"/>
  <c r="D387" i="14"/>
  <c r="G387" i="14"/>
  <c r="D385" i="14"/>
  <c r="G385" i="14"/>
  <c r="D216" i="14"/>
  <c r="G216" i="14"/>
  <c r="D268" i="14"/>
  <c r="G268" i="14"/>
  <c r="D168" i="14"/>
  <c r="D167" i="14" s="1"/>
  <c r="G168" i="14"/>
  <c r="G167" i="14" s="1"/>
  <c r="D107" i="14"/>
  <c r="G107" i="14"/>
  <c r="G382" i="14"/>
  <c r="D380" i="14"/>
  <c r="G380" i="14"/>
  <c r="D377" i="14"/>
  <c r="G377" i="14"/>
  <c r="D375" i="14"/>
  <c r="G375" i="14"/>
  <c r="D197" i="14"/>
  <c r="G197" i="14"/>
  <c r="D193" i="14"/>
  <c r="G193" i="14"/>
  <c r="D208" i="14"/>
  <c r="G208" i="14"/>
  <c r="D186" i="14"/>
  <c r="G157" i="14"/>
  <c r="D55" i="14"/>
  <c r="D54" i="14" s="1"/>
  <c r="G55" i="14"/>
  <c r="G54" i="14" s="1"/>
  <c r="G174" i="14"/>
  <c r="D172" i="14"/>
  <c r="G172" i="14"/>
  <c r="D140" i="14"/>
  <c r="G140" i="14"/>
  <c r="D138" i="14"/>
  <c r="G138" i="14"/>
  <c r="D136" i="14"/>
  <c r="G136" i="14"/>
  <c r="G134" i="14"/>
  <c r="G132" i="14"/>
  <c r="D130" i="14"/>
  <c r="G130" i="14"/>
  <c r="D128" i="14"/>
  <c r="G128" i="14"/>
  <c r="G124" i="14"/>
  <c r="D124" i="14"/>
  <c r="D122" i="14"/>
  <c r="G122" i="14"/>
  <c r="D155" i="14"/>
  <c r="G155" i="14"/>
  <c r="D153" i="14"/>
  <c r="G153" i="14"/>
  <c r="D151" i="14"/>
  <c r="G151" i="14"/>
  <c r="D149" i="14"/>
  <c r="G149" i="14"/>
  <c r="D147" i="14"/>
  <c r="G147" i="14"/>
  <c r="D145" i="14"/>
  <c r="G145" i="14"/>
  <c r="J733" i="4"/>
  <c r="G73" i="14" l="1"/>
  <c r="G104" i="14"/>
  <c r="D104" i="14"/>
  <c r="D190" i="14"/>
  <c r="F240" i="14"/>
  <c r="F416" i="14" s="1"/>
  <c r="G190" i="14"/>
  <c r="D132" i="14"/>
  <c r="F133" i="14"/>
  <c r="F132" i="14" s="1"/>
  <c r="D134" i="14"/>
  <c r="F135" i="14"/>
  <c r="F134" i="14" s="1"/>
  <c r="F121" i="14" s="1"/>
  <c r="F120" i="14" s="1"/>
  <c r="F407" i="14" s="1"/>
  <c r="D382" i="14"/>
  <c r="F383" i="14"/>
  <c r="F382" i="14" s="1"/>
  <c r="F379" i="14" s="1"/>
  <c r="D389" i="14"/>
  <c r="F390" i="14"/>
  <c r="F389" i="14" s="1"/>
  <c r="D275" i="14"/>
  <c r="D270" i="14" s="1"/>
  <c r="F275" i="14"/>
  <c r="F270" i="14" s="1"/>
  <c r="F263" i="14" s="1"/>
  <c r="F417" i="14" s="1"/>
  <c r="D118" i="14"/>
  <c r="D113" i="14" s="1"/>
  <c r="F118" i="14"/>
  <c r="F113" i="14" s="1"/>
  <c r="F103" i="14" s="1"/>
  <c r="F406" i="14" s="1"/>
  <c r="F409" i="14" s="1"/>
  <c r="G7" i="11" s="1"/>
  <c r="D26" i="14"/>
  <c r="F27" i="14"/>
  <c r="F26" i="14" s="1"/>
  <c r="D32" i="14"/>
  <c r="F33" i="14"/>
  <c r="F32" i="14" s="1"/>
  <c r="I641" i="4"/>
  <c r="I174" i="4"/>
  <c r="D250" i="14"/>
  <c r="G384" i="14"/>
  <c r="D25" i="14"/>
  <c r="D16" i="14" s="1"/>
  <c r="D121" i="14"/>
  <c r="G121" i="14"/>
  <c r="G207" i="14"/>
  <c r="G189" i="14" s="1"/>
  <c r="G398" i="14"/>
  <c r="D384" i="14"/>
  <c r="D207" i="14"/>
  <c r="D189" i="14" s="1"/>
  <c r="G183" i="14"/>
  <c r="G182" i="14" s="1"/>
  <c r="G410" i="14" s="1"/>
  <c r="G144" i="14"/>
  <c r="G113" i="14"/>
  <c r="G405" i="14"/>
  <c r="G43" i="14"/>
  <c r="G401" i="14" s="1"/>
  <c r="D43" i="14"/>
  <c r="D401" i="14" s="1"/>
  <c r="G399" i="14"/>
  <c r="G264" i="14"/>
  <c r="G263" i="14" s="1"/>
  <c r="G417" i="14" s="1"/>
  <c r="D264" i="14"/>
  <c r="D263" i="14" s="1"/>
  <c r="D417" i="14" s="1"/>
  <c r="D183" i="14"/>
  <c r="D182" i="14" s="1"/>
  <c r="D410" i="14" s="1"/>
  <c r="G36" i="14"/>
  <c r="D36" i="14"/>
  <c r="G50" i="14"/>
  <c r="G403" i="14" s="1"/>
  <c r="G247" i="14"/>
  <c r="G241" i="14"/>
  <c r="G240" i="14" s="1"/>
  <c r="G416" i="14" s="1"/>
  <c r="D241" i="14"/>
  <c r="D247" i="14"/>
  <c r="D220" i="14"/>
  <c r="D219" i="14" s="1"/>
  <c r="D218" i="14" s="1"/>
  <c r="D412" i="14" s="1"/>
  <c r="G220" i="14"/>
  <c r="G219" i="14" s="1"/>
  <c r="D75" i="14"/>
  <c r="D74" i="14" s="1"/>
  <c r="D99" i="14"/>
  <c r="G223" i="14"/>
  <c r="G59" i="14"/>
  <c r="G58" i="14" s="1"/>
  <c r="D59" i="14"/>
  <c r="D58" i="14" s="1"/>
  <c r="G171" i="14"/>
  <c r="D174" i="14"/>
  <c r="D171" i="14" s="1"/>
  <c r="G379" i="14"/>
  <c r="G435" i="14" s="1"/>
  <c r="H13" i="11" s="1"/>
  <c r="D398" i="14"/>
  <c r="G227" i="14"/>
  <c r="D227" i="14"/>
  <c r="D157" i="14"/>
  <c r="D144" i="14" s="1"/>
  <c r="D379" i="14"/>
  <c r="D435" i="14" s="1"/>
  <c r="E13" i="11" s="1"/>
  <c r="C10" i="11"/>
  <c r="D10" i="11"/>
  <c r="D403" i="14"/>
  <c r="D73" i="14" l="1"/>
  <c r="D405" i="14" s="1"/>
  <c r="F435" i="14"/>
  <c r="G13" i="11" s="1"/>
  <c r="D103" i="14"/>
  <c r="D399" i="14"/>
  <c r="D240" i="14"/>
  <c r="D416" i="14" s="1"/>
  <c r="D400" i="14"/>
  <c r="G400" i="14"/>
  <c r="F25" i="14"/>
  <c r="F16" i="14" s="1"/>
  <c r="F394" i="14" s="1"/>
  <c r="D120" i="14"/>
  <c r="D407" i="14" s="1"/>
  <c r="D13" i="11"/>
  <c r="C13" i="11"/>
  <c r="G411" i="14"/>
  <c r="D411" i="14"/>
  <c r="G103" i="14"/>
  <c r="G406" i="14" s="1"/>
  <c r="D406" i="14"/>
  <c r="D8" i="11"/>
  <c r="G120" i="14"/>
  <c r="G407" i="14" s="1"/>
  <c r="G226" i="14"/>
  <c r="G414" i="14" s="1"/>
  <c r="G218" i="14"/>
  <c r="G412" i="14" s="1"/>
  <c r="D226" i="14"/>
  <c r="D414" i="14" s="1"/>
  <c r="D6" i="11"/>
  <c r="G404" i="14"/>
  <c r="D404" i="14"/>
  <c r="G402" i="14"/>
  <c r="H6" i="11" s="1"/>
  <c r="D409" i="14" l="1"/>
  <c r="E7" i="11" s="1"/>
  <c r="D420" i="14"/>
  <c r="E9" i="11" s="1"/>
  <c r="G409" i="14"/>
  <c r="H7" i="11" s="1"/>
  <c r="G394" i="14"/>
  <c r="F420" i="14"/>
  <c r="G9" i="11" s="1"/>
  <c r="D394" i="14"/>
  <c r="F399" i="14"/>
  <c r="F402" i="14" s="1"/>
  <c r="G413" i="14"/>
  <c r="H8" i="11" s="1"/>
  <c r="D9" i="11"/>
  <c r="D402" i="14"/>
  <c r="E6" i="11" s="1"/>
  <c r="C8" i="11"/>
  <c r="D413" i="14"/>
  <c r="E8" i="11" s="1"/>
  <c r="C9" i="11"/>
  <c r="F437" i="14" l="1"/>
  <c r="F438" i="14" s="1"/>
  <c r="G6" i="11"/>
  <c r="G420" i="14"/>
  <c r="G15" i="11"/>
  <c r="F396" i="14"/>
  <c r="C6" i="11"/>
  <c r="D7" i="11"/>
  <c r="D15" i="11" s="1"/>
  <c r="C7" i="11"/>
  <c r="G437" i="14" l="1"/>
  <c r="G438" i="14" s="1"/>
  <c r="H9" i="11"/>
  <c r="H15" i="11" s="1"/>
  <c r="C15" i="11"/>
  <c r="D428" i="14"/>
  <c r="D396" i="14"/>
  <c r="G396" i="14"/>
  <c r="D437" i="14" l="1"/>
  <c r="D438" i="14" s="1"/>
  <c r="E12" i="11"/>
  <c r="E15" i="11" s="1"/>
  <c r="J363" i="4"/>
  <c r="I365" i="4"/>
  <c r="I363" i="4" s="1"/>
  <c r="I360" i="4" s="1"/>
  <c r="I359" i="4" s="1"/>
  <c r="I711" i="4" s="1"/>
  <c r="J373" i="4"/>
  <c r="J372" i="4" s="1"/>
  <c r="J691" i="4" l="1"/>
  <c r="E65" i="12" s="1"/>
  <c r="J622" i="4" l="1"/>
  <c r="J621" i="4" s="1"/>
  <c r="J620" i="4" s="1"/>
  <c r="J619" i="4" s="1"/>
  <c r="J616" i="4"/>
  <c r="J615" i="4" s="1"/>
  <c r="J614" i="4" s="1"/>
  <c r="J613" i="4" s="1"/>
  <c r="J680" i="4" s="1"/>
  <c r="E54" i="12" s="1"/>
  <c r="J606" i="4"/>
  <c r="J605" i="4" s="1"/>
  <c r="J604" i="4" s="1"/>
  <c r="J587" i="4"/>
  <c r="J586" i="4" s="1"/>
  <c r="J583" i="4"/>
  <c r="J582" i="4" s="1"/>
  <c r="J577" i="4"/>
  <c r="J576" i="4" s="1"/>
  <c r="J575" i="4" s="1"/>
  <c r="J557" i="4"/>
  <c r="J556" i="4" s="1"/>
  <c r="J555" i="4" s="1"/>
  <c r="J554" i="4" s="1"/>
  <c r="J551" i="4"/>
  <c r="J550" i="4" s="1"/>
  <c r="J549" i="4" s="1"/>
  <c r="J548" i="4" s="1"/>
  <c r="J685" i="4" s="1"/>
  <c r="E59" i="12" s="1"/>
  <c r="E58" i="12" s="1"/>
  <c r="J545" i="4"/>
  <c r="J544" i="4" s="1"/>
  <c r="J536" i="4"/>
  <c r="J535" i="4" s="1"/>
  <c r="G527" i="4"/>
  <c r="G526" i="4" s="1"/>
  <c r="G525" i="4" s="1"/>
  <c r="G524" i="4" s="1"/>
  <c r="J527" i="4"/>
  <c r="J526" i="4" s="1"/>
  <c r="J525" i="4" s="1"/>
  <c r="J524" i="4" s="1"/>
  <c r="E48" i="12"/>
  <c r="E44" i="12" s="1"/>
  <c r="J511" i="4"/>
  <c r="J510" i="4" s="1"/>
  <c r="J509" i="4" s="1"/>
  <c r="J501" i="4"/>
  <c r="J500" i="4" s="1"/>
  <c r="J499" i="4" s="1"/>
  <c r="J498" i="4" s="1"/>
  <c r="J491" i="4"/>
  <c r="J490" i="4" s="1"/>
  <c r="J489" i="4" s="1"/>
  <c r="J460" i="4"/>
  <c r="J456" i="4"/>
  <c r="J455" i="4" s="1"/>
  <c r="J452" i="4"/>
  <c r="J451" i="4" s="1"/>
  <c r="J450" i="4" s="1"/>
  <c r="J447" i="4"/>
  <c r="J446" i="4" s="1"/>
  <c r="J445" i="4" s="1"/>
  <c r="J441" i="4"/>
  <c r="J655" i="4"/>
  <c r="E29" i="12" s="1"/>
  <c r="J418" i="4"/>
  <c r="J417" i="4" s="1"/>
  <c r="J416" i="4" s="1"/>
  <c r="J709" i="4" s="1"/>
  <c r="J406" i="4"/>
  <c r="G404" i="4"/>
  <c r="J404" i="4"/>
  <c r="J414" i="4"/>
  <c r="J413" i="4" s="1"/>
  <c r="J411" i="4"/>
  <c r="J410" i="4" s="1"/>
  <c r="J395" i="4"/>
  <c r="J394" i="4" s="1"/>
  <c r="J385" i="4"/>
  <c r="J376" i="4"/>
  <c r="J366" i="4"/>
  <c r="J349" i="4"/>
  <c r="J348" i="4" s="1"/>
  <c r="J347" i="4" s="1"/>
  <c r="J574" i="4" l="1"/>
  <c r="J665" i="4" s="1"/>
  <c r="J718" i="4"/>
  <c r="J719" i="4" s="1"/>
  <c r="J682" i="4"/>
  <c r="E56" i="12" s="1"/>
  <c r="J618" i="4"/>
  <c r="J504" i="4"/>
  <c r="J503" i="4" s="1"/>
  <c r="J488" i="4"/>
  <c r="J657" i="4" s="1"/>
  <c r="E31" i="12" s="1"/>
  <c r="G460" i="4"/>
  <c r="I461" i="4"/>
  <c r="I460" i="4" s="1"/>
  <c r="G545" i="4"/>
  <c r="G544" i="4" s="1"/>
  <c r="I546" i="4"/>
  <c r="I545" i="4" s="1"/>
  <c r="I544" i="4" s="1"/>
  <c r="G414" i="4"/>
  <c r="G413" i="4" s="1"/>
  <c r="I415" i="4"/>
  <c r="I414" i="4" s="1"/>
  <c r="I413" i="4" s="1"/>
  <c r="I409" i="4" s="1"/>
  <c r="I401" i="4" s="1"/>
  <c r="G367" i="4"/>
  <c r="G366" i="4" s="1"/>
  <c r="I369" i="4"/>
  <c r="G406" i="4"/>
  <c r="J497" i="4"/>
  <c r="J658" i="4"/>
  <c r="E32" i="12" s="1"/>
  <c r="J659" i="4"/>
  <c r="E33" i="12" s="1"/>
  <c r="J581" i="4"/>
  <c r="J580" i="4" s="1"/>
  <c r="G403" i="4"/>
  <c r="G402" i="4" s="1"/>
  <c r="G712" i="4" s="1"/>
  <c r="J403" i="4"/>
  <c r="J402" i="4" s="1"/>
  <c r="J712" i="4" s="1"/>
  <c r="J409" i="4"/>
  <c r="J698" i="4" s="1"/>
  <c r="J317" i="4"/>
  <c r="J316" i="4" s="1"/>
  <c r="J315" i="4" s="1"/>
  <c r="I368" i="4" l="1"/>
  <c r="I367" i="4" s="1"/>
  <c r="I366" i="4" s="1"/>
  <c r="I358" i="4" s="1"/>
  <c r="J668" i="4"/>
  <c r="J401" i="4"/>
  <c r="I698" i="4"/>
  <c r="J697" i="4"/>
  <c r="E42" i="12"/>
  <c r="J653" i="4"/>
  <c r="E27" i="12" s="1"/>
  <c r="J256" i="4"/>
  <c r="J194" i="4"/>
  <c r="J193" i="4" s="1"/>
  <c r="J14" i="4"/>
  <c r="I647" i="4" l="1"/>
  <c r="J299" i="4"/>
  <c r="J298" i="4" s="1"/>
  <c r="J297" i="4" s="1"/>
  <c r="G299" i="4"/>
  <c r="G298" i="4" s="1"/>
  <c r="G297" i="4" s="1"/>
  <c r="G296" i="4" l="1"/>
  <c r="G638" i="4" s="1"/>
  <c r="D12" i="12" s="1"/>
  <c r="J296" i="4"/>
  <c r="J638" i="4" s="1"/>
  <c r="E12" i="12" s="1"/>
  <c r="G602" i="4"/>
  <c r="G601" i="4" s="1"/>
  <c r="G600" i="4" s="1"/>
  <c r="G587" i="4"/>
  <c r="G586" i="4" s="1"/>
  <c r="I584" i="4"/>
  <c r="I583" i="4" s="1"/>
  <c r="I582" i="4" s="1"/>
  <c r="I581" i="4" s="1"/>
  <c r="I580" i="4" s="1"/>
  <c r="G536" i="4"/>
  <c r="G535" i="4" s="1"/>
  <c r="G532" i="4"/>
  <c r="G531" i="4" s="1"/>
  <c r="G530" i="4" s="1"/>
  <c r="G491" i="4"/>
  <c r="G490" i="4" s="1"/>
  <c r="G489" i="4" s="1"/>
  <c r="I465" i="4"/>
  <c r="I464" i="4" s="1"/>
  <c r="I458" i="4"/>
  <c r="I456" i="4" s="1"/>
  <c r="I455" i="4" s="1"/>
  <c r="G452" i="4"/>
  <c r="G451" i="4" s="1"/>
  <c r="G450" i="4" s="1"/>
  <c r="I655" i="4"/>
  <c r="G390" i="4"/>
  <c r="G388" i="4"/>
  <c r="I387" i="4"/>
  <c r="I385" i="4" s="1"/>
  <c r="I384" i="4" s="1"/>
  <c r="I383" i="4" s="1"/>
  <c r="I380" i="4"/>
  <c r="I379" i="4"/>
  <c r="I378" i="4" s="1"/>
  <c r="I375" i="4" s="1"/>
  <c r="I371" i="4" s="1"/>
  <c r="I370" i="4" s="1"/>
  <c r="G373" i="4"/>
  <c r="G372" i="4" s="1"/>
  <c r="G363" i="4"/>
  <c r="G361" i="4"/>
  <c r="I345" i="4"/>
  <c r="I344" i="4"/>
  <c r="I343" i="4" s="1"/>
  <c r="I342" i="4" s="1"/>
  <c r="I341" i="4" s="1"/>
  <c r="I713" i="4" s="1"/>
  <c r="G333" i="4"/>
  <c r="G331" i="4"/>
  <c r="G317" i="4"/>
  <c r="G316" i="4" s="1"/>
  <c r="G315" i="4" s="1"/>
  <c r="G309" i="4"/>
  <c r="G290" i="4"/>
  <c r="G289" i="4" s="1"/>
  <c r="G288" i="4" s="1"/>
  <c r="G276" i="4"/>
  <c r="G275" i="4" s="1"/>
  <c r="G274" i="4" s="1"/>
  <c r="G262" i="4"/>
  <c r="G259" i="4"/>
  <c r="G240" i="4"/>
  <c r="G238" i="4"/>
  <c r="G228" i="4"/>
  <c r="G227" i="4" s="1"/>
  <c r="G226" i="4" s="1"/>
  <c r="G225" i="4" s="1"/>
  <c r="G217" i="4"/>
  <c r="G216" i="4" s="1"/>
  <c r="G215" i="4" s="1"/>
  <c r="G214" i="4" s="1"/>
  <c r="G187" i="4"/>
  <c r="G178" i="4"/>
  <c r="G177" i="4" s="1"/>
  <c r="G176" i="4" s="1"/>
  <c r="G138" i="4"/>
  <c r="G63" i="4"/>
  <c r="G61" i="4"/>
  <c r="G51" i="4"/>
  <c r="G14" i="4"/>
  <c r="I668" i="4" l="1"/>
  <c r="I579" i="4"/>
  <c r="G700" i="4"/>
  <c r="I314" i="4"/>
  <c r="G175" i="4"/>
  <c r="G488" i="4"/>
  <c r="G657" i="4" s="1"/>
  <c r="D31" i="12" s="1"/>
  <c r="G622" i="4"/>
  <c r="G621" i="4" s="1"/>
  <c r="G620" i="4" s="1"/>
  <c r="G619" i="4" s="1"/>
  <c r="I623" i="4"/>
  <c r="I622" i="4" s="1"/>
  <c r="I621" i="4" s="1"/>
  <c r="I620" i="4" s="1"/>
  <c r="G55" i="4"/>
  <c r="I56" i="4"/>
  <c r="I55" i="4" s="1"/>
  <c r="G57" i="4"/>
  <c r="I58" i="4"/>
  <c r="I57" i="4" s="1"/>
  <c r="G264" i="4"/>
  <c r="I265" i="4"/>
  <c r="I264" i="4" s="1"/>
  <c r="I261" i="4" s="1"/>
  <c r="G312" i="4"/>
  <c r="I313" i="4"/>
  <c r="I312" i="4" s="1"/>
  <c r="I311" i="4" s="1"/>
  <c r="I640" i="4" s="1"/>
  <c r="I648" i="4"/>
  <c r="I357" i="4"/>
  <c r="I645" i="4" s="1"/>
  <c r="I653" i="4"/>
  <c r="G441" i="4"/>
  <c r="I442" i="4"/>
  <c r="I441" i="4" s="1"/>
  <c r="G443" i="4"/>
  <c r="I444" i="4"/>
  <c r="I443" i="4" s="1"/>
  <c r="I667" i="4"/>
  <c r="I534" i="4"/>
  <c r="G540" i="4"/>
  <c r="I541" i="4"/>
  <c r="I540" i="4" s="1"/>
  <c r="G462" i="4"/>
  <c r="I463" i="4"/>
  <c r="I462" i="4" s="1"/>
  <c r="I382" i="4"/>
  <c r="G18" i="4"/>
  <c r="I19" i="4"/>
  <c r="I18" i="4" s="1"/>
  <c r="G616" i="4"/>
  <c r="G615" i="4" s="1"/>
  <c r="G614" i="4" s="1"/>
  <c r="G613" i="4" s="1"/>
  <c r="G680" i="4" s="1"/>
  <c r="D54" i="12" s="1"/>
  <c r="I617" i="4"/>
  <c r="I616" i="4" s="1"/>
  <c r="I615" i="4" s="1"/>
  <c r="I614" i="4" s="1"/>
  <c r="G577" i="4"/>
  <c r="G576" i="4" s="1"/>
  <c r="G575" i="4" s="1"/>
  <c r="I578" i="4"/>
  <c r="I577" i="4" s="1"/>
  <c r="I576" i="4" s="1"/>
  <c r="I575" i="4" s="1"/>
  <c r="I702" i="4" s="1"/>
  <c r="G501" i="4"/>
  <c r="G500" i="4" s="1"/>
  <c r="G499" i="4" s="1"/>
  <c r="G498" i="4" s="1"/>
  <c r="I502" i="4"/>
  <c r="I501" i="4" s="1"/>
  <c r="I500" i="4" s="1"/>
  <c r="I499" i="4" s="1"/>
  <c r="G511" i="4"/>
  <c r="G510" i="4" s="1"/>
  <c r="G509" i="4" s="1"/>
  <c r="I512" i="4"/>
  <c r="I511" i="4" s="1"/>
  <c r="I510" i="4" s="1"/>
  <c r="I509" i="4" s="1"/>
  <c r="I504" i="4" s="1"/>
  <c r="G691" i="4"/>
  <c r="D65" i="12" s="1"/>
  <c r="G733" i="4"/>
  <c r="G224" i="4"/>
  <c r="G643" i="4" s="1"/>
  <c r="G644" i="4"/>
  <c r="D18" i="12" s="1"/>
  <c r="D17" i="12" s="1"/>
  <c r="G497" i="4"/>
  <c r="G658" i="4"/>
  <c r="D32" i="12" s="1"/>
  <c r="G659" i="4"/>
  <c r="D33" i="12" s="1"/>
  <c r="G583" i="4"/>
  <c r="G582" i="4" s="1"/>
  <c r="G581" i="4" s="1"/>
  <c r="G580" i="4" s="1"/>
  <c r="G557" i="4"/>
  <c r="G556" i="4" s="1"/>
  <c r="G555" i="4" s="1"/>
  <c r="G534" i="4"/>
  <c r="G676" i="4"/>
  <c r="D50" i="12" s="1"/>
  <c r="G456" i="4"/>
  <c r="G455" i="4" s="1"/>
  <c r="G655" i="4"/>
  <c r="D29" i="12" s="1"/>
  <c r="G385" i="4"/>
  <c r="G395" i="4"/>
  <c r="G394" i="4" s="1"/>
  <c r="G393" i="4" s="1"/>
  <c r="G349" i="4"/>
  <c r="G348" i="4" s="1"/>
  <c r="G347" i="4" s="1"/>
  <c r="G330" i="4"/>
  <c r="G329" i="4" s="1"/>
  <c r="G311" i="4"/>
  <c r="G640" i="4" s="1"/>
  <c r="D14" i="12" s="1"/>
  <c r="G256" i="4"/>
  <c r="G255" i="4" s="1"/>
  <c r="G237" i="4"/>
  <c r="G236" i="4" s="1"/>
  <c r="G235" i="4" s="1"/>
  <c r="G234" i="4" s="1"/>
  <c r="G690" i="4"/>
  <c r="D64" i="12" s="1"/>
  <c r="G194" i="4"/>
  <c r="G193" i="4" s="1"/>
  <c r="G192" i="4" s="1"/>
  <c r="G708" i="4" s="1"/>
  <c r="G464" i="4"/>
  <c r="G459" i="4" s="1"/>
  <c r="G280" i="4"/>
  <c r="G279" i="4" s="1"/>
  <c r="G278" i="4" s="1"/>
  <c r="G165" i="4"/>
  <c r="G261" i="4"/>
  <c r="G343" i="4"/>
  <c r="G342" i="4" s="1"/>
  <c r="G341" i="4" s="1"/>
  <c r="G378" i="4"/>
  <c r="G360" i="4"/>
  <c r="G359" i="4" s="1"/>
  <c r="G711" i="4" s="1"/>
  <c r="G213" i="4"/>
  <c r="G612" i="4"/>
  <c r="J16" i="4"/>
  <c r="J18" i="4"/>
  <c r="J20" i="4"/>
  <c r="J22" i="4"/>
  <c r="J24" i="4"/>
  <c r="J47" i="4"/>
  <c r="J49" i="4"/>
  <c r="J51" i="4"/>
  <c r="J53" i="4"/>
  <c r="J55" i="4"/>
  <c r="J57" i="4"/>
  <c r="J59" i="4"/>
  <c r="J61" i="4"/>
  <c r="J63" i="4"/>
  <c r="J138" i="4"/>
  <c r="J132" i="4" s="1"/>
  <c r="J165" i="4"/>
  <c r="J164" i="4" s="1"/>
  <c r="J163" i="4" s="1"/>
  <c r="J178" i="4"/>
  <c r="J177" i="4" s="1"/>
  <c r="J176" i="4" s="1"/>
  <c r="J187" i="4"/>
  <c r="J189" i="4"/>
  <c r="J192" i="4"/>
  <c r="J217" i="4"/>
  <c r="J216" i="4" s="1"/>
  <c r="J215" i="4" s="1"/>
  <c r="J214" i="4" s="1"/>
  <c r="J228" i="4"/>
  <c r="J238" i="4"/>
  <c r="J240" i="4"/>
  <c r="J255" i="4"/>
  <c r="J259" i="4"/>
  <c r="J262" i="4"/>
  <c r="J264" i="4"/>
  <c r="J269" i="4"/>
  <c r="J276" i="4"/>
  <c r="J275" i="4" s="1"/>
  <c r="J274" i="4" s="1"/>
  <c r="J280" i="4"/>
  <c r="J279" i="4" s="1"/>
  <c r="J278" i="4" s="1"/>
  <c r="J290" i="4"/>
  <c r="J289" i="4" s="1"/>
  <c r="J288" i="4" s="1"/>
  <c r="J307" i="4"/>
  <c r="J309" i="4"/>
  <c r="J312" i="4"/>
  <c r="J321" i="4"/>
  <c r="J320" i="4" s="1"/>
  <c r="J319" i="4" s="1"/>
  <c r="J331" i="4"/>
  <c r="J333" i="4"/>
  <c r="J343" i="4"/>
  <c r="J342" i="4" s="1"/>
  <c r="J341" i="4" s="1"/>
  <c r="J346" i="4"/>
  <c r="J361" i="4"/>
  <c r="J378" i="4"/>
  <c r="J375" i="4" s="1"/>
  <c r="J371" i="4" s="1"/>
  <c r="J388" i="4"/>
  <c r="J390" i="4"/>
  <c r="J393" i="4"/>
  <c r="J443" i="4"/>
  <c r="J440" i="4" s="1"/>
  <c r="J462" i="4"/>
  <c r="J464" i="4"/>
  <c r="J532" i="4"/>
  <c r="J531" i="4" s="1"/>
  <c r="J530" i="4" s="1"/>
  <c r="J534" i="4"/>
  <c r="J540" i="4"/>
  <c r="J568" i="4"/>
  <c r="J567" i="4" s="1"/>
  <c r="J566" i="4" s="1"/>
  <c r="J565" i="4" s="1"/>
  <c r="J663" i="4" s="1"/>
  <c r="J602" i="4"/>
  <c r="J601" i="4" s="1"/>
  <c r="J600" i="4" s="1"/>
  <c r="J702" i="4" l="1"/>
  <c r="G574" i="4"/>
  <c r="G665" i="4" s="1"/>
  <c r="D39" i="12" s="1"/>
  <c r="G668" i="4"/>
  <c r="J539" i="4"/>
  <c r="J538" i="4" s="1"/>
  <c r="I539" i="4"/>
  <c r="I538" i="4" s="1"/>
  <c r="G539" i="4"/>
  <c r="G538" i="4" s="1"/>
  <c r="J713" i="4"/>
  <c r="I732" i="4"/>
  <c r="J175" i="4"/>
  <c r="J599" i="4"/>
  <c r="J579" i="4" s="1"/>
  <c r="J700" i="4"/>
  <c r="J120" i="4"/>
  <c r="J666" i="4" s="1"/>
  <c r="J701" i="4"/>
  <c r="I619" i="4"/>
  <c r="I682" i="4" s="1"/>
  <c r="G682" i="4"/>
  <c r="D56" i="12" s="1"/>
  <c r="G618" i="4"/>
  <c r="G554" i="4"/>
  <c r="G553" i="4" s="1"/>
  <c r="G686" i="4" s="1"/>
  <c r="G504" i="4"/>
  <c r="G503" i="4" s="1"/>
  <c r="I440" i="4"/>
  <c r="G440" i="4"/>
  <c r="G439" i="4" s="1"/>
  <c r="J392" i="4"/>
  <c r="J652" i="4" s="1"/>
  <c r="E26" i="12" s="1"/>
  <c r="G392" i="4"/>
  <c r="G652" i="4" s="1"/>
  <c r="D26" i="12" s="1"/>
  <c r="J162" i="4"/>
  <c r="J679" i="4" s="1"/>
  <c r="E53" i="12" s="1"/>
  <c r="I439" i="4"/>
  <c r="I696" i="4" s="1"/>
  <c r="I699" i="4" s="1"/>
  <c r="I258" i="4"/>
  <c r="I636" i="4" s="1"/>
  <c r="I459" i="4"/>
  <c r="I454" i="4"/>
  <c r="I714" i="4" s="1"/>
  <c r="I651" i="4"/>
  <c r="I381" i="4"/>
  <c r="I649" i="4" s="1"/>
  <c r="I642" i="4"/>
  <c r="I254" i="4"/>
  <c r="I613" i="4"/>
  <c r="I574" i="4"/>
  <c r="I665" i="4" s="1"/>
  <c r="I498" i="4"/>
  <c r="G258" i="4"/>
  <c r="G636" i="4" s="1"/>
  <c r="D10" i="12" s="1"/>
  <c r="J46" i="4"/>
  <c r="J45" i="4" s="1"/>
  <c r="J44" i="4" s="1"/>
  <c r="J662" i="4" s="1"/>
  <c r="E36" i="12" s="1"/>
  <c r="J635" i="4"/>
  <c r="E9" i="12" s="1"/>
  <c r="G635" i="4"/>
  <c r="D9" i="12" s="1"/>
  <c r="D42" i="12"/>
  <c r="G346" i="4"/>
  <c r="G718" i="4"/>
  <c r="G719" i="4" s="1"/>
  <c r="J669" i="4"/>
  <c r="E43" i="12" s="1"/>
  <c r="E41" i="12" s="1"/>
  <c r="J641" i="4"/>
  <c r="E15" i="12" s="1"/>
  <c r="G358" i="4"/>
  <c r="G647" i="4" s="1"/>
  <c r="D21" i="12" s="1"/>
  <c r="D57" i="12"/>
  <c r="D55" i="12" s="1"/>
  <c r="D48" i="12"/>
  <c r="G687" i="4"/>
  <c r="D61" i="12" s="1"/>
  <c r="D60" i="12" s="1"/>
  <c r="J384" i="4"/>
  <c r="J383" i="4" s="1"/>
  <c r="G384" i="4"/>
  <c r="G383" i="4" s="1"/>
  <c r="G696" i="4" s="1"/>
  <c r="J676" i="4"/>
  <c r="E50" i="12" s="1"/>
  <c r="J459" i="4"/>
  <c r="J439" i="4"/>
  <c r="J370" i="4"/>
  <c r="J648" i="4" s="1"/>
  <c r="E22" i="12" s="1"/>
  <c r="J13" i="4"/>
  <c r="J330" i="4"/>
  <c r="J329" i="4" s="1"/>
  <c r="J314" i="4" s="1"/>
  <c r="J311" i="4"/>
  <c r="J640" i="4" s="1"/>
  <c r="E14" i="12" s="1"/>
  <c r="J268" i="4"/>
  <c r="J267" i="4" s="1"/>
  <c r="J266" i="4" s="1"/>
  <c r="J237" i="4"/>
  <c r="J236" i="4" s="1"/>
  <c r="G689" i="4"/>
  <c r="D63" i="12" s="1"/>
  <c r="D62" i="12" s="1"/>
  <c r="J690" i="4"/>
  <c r="E64" i="12" s="1"/>
  <c r="J227" i="4"/>
  <c r="J226" i="4" s="1"/>
  <c r="J225" i="4" s="1"/>
  <c r="J186" i="4"/>
  <c r="J185" i="4" s="1"/>
  <c r="J184" i="4" s="1"/>
  <c r="E39" i="12"/>
  <c r="G164" i="4"/>
  <c r="G163" i="4" s="1"/>
  <c r="G454" i="4"/>
  <c r="G714" i="4" s="1"/>
  <c r="J564" i="4"/>
  <c r="J360" i="4"/>
  <c r="J359" i="4" s="1"/>
  <c r="J711" i="4" s="1"/>
  <c r="E57" i="12"/>
  <c r="E55" i="12" s="1"/>
  <c r="J161" i="4"/>
  <c r="J454" i="4"/>
  <c r="J714" i="4" s="1"/>
  <c r="J261" i="4"/>
  <c r="J553" i="4"/>
  <c r="J547" i="4"/>
  <c r="J684" i="4" s="1"/>
  <c r="J612" i="4"/>
  <c r="J306" i="4"/>
  <c r="J305" i="4" s="1"/>
  <c r="G529" i="4" l="1"/>
  <c r="G678" i="4" s="1"/>
  <c r="D52" i="12" s="1"/>
  <c r="G703" i="4"/>
  <c r="I703" i="4"/>
  <c r="I529" i="4"/>
  <c r="J703" i="4"/>
  <c r="J529" i="4"/>
  <c r="J678" i="4" s="1"/>
  <c r="E52" i="12" s="1"/>
  <c r="J732" i="4"/>
  <c r="J707" i="4"/>
  <c r="J708" i="4"/>
  <c r="I618" i="4"/>
  <c r="I634" i="4"/>
  <c r="J438" i="4"/>
  <c r="I717" i="4"/>
  <c r="J235" i="4"/>
  <c r="J689" i="4" s="1"/>
  <c r="E63" i="12" s="1"/>
  <c r="E62" i="12" s="1"/>
  <c r="G162" i="4"/>
  <c r="G679" i="4" s="1"/>
  <c r="D53" i="12" s="1"/>
  <c r="D49" i="12" s="1"/>
  <c r="G34" i="12"/>
  <c r="G66" i="12" s="1"/>
  <c r="G68" i="12" s="1"/>
  <c r="I690" i="4"/>
  <c r="I234" i="4"/>
  <c r="I678" i="4"/>
  <c r="I523" i="4"/>
  <c r="I681" i="4"/>
  <c r="I680" i="4"/>
  <c r="I612" i="4"/>
  <c r="I675" i="4" s="1"/>
  <c r="I564" i="4"/>
  <c r="I563" i="4" s="1"/>
  <c r="I659" i="4"/>
  <c r="I497" i="4"/>
  <c r="I658" i="4"/>
  <c r="I503" i="4"/>
  <c r="E49" i="12"/>
  <c r="J696" i="4"/>
  <c r="D44" i="12"/>
  <c r="J258" i="4"/>
  <c r="J636" i="4" s="1"/>
  <c r="E10" i="12" s="1"/>
  <c r="J642" i="4"/>
  <c r="E16" i="12" s="1"/>
  <c r="J637" i="4"/>
  <c r="E11" i="12" s="1"/>
  <c r="J695" i="4"/>
  <c r="G382" i="4"/>
  <c r="G651" i="4" s="1"/>
  <c r="D25" i="12" s="1"/>
  <c r="J382" i="4"/>
  <c r="J651" i="4" s="1"/>
  <c r="E25" i="12" s="1"/>
  <c r="E23" i="12" s="1"/>
  <c r="J358" i="4"/>
  <c r="J647" i="4" s="1"/>
  <c r="E21" i="12" s="1"/>
  <c r="E19" i="12" s="1"/>
  <c r="J717" i="4"/>
  <c r="J639" i="4"/>
  <c r="E13" i="12" s="1"/>
  <c r="J224" i="4"/>
  <c r="J643" i="4" s="1"/>
  <c r="J644" i="4"/>
  <c r="E18" i="12" s="1"/>
  <c r="E17" i="12" s="1"/>
  <c r="J213" i="4"/>
  <c r="J687" i="4"/>
  <c r="E61" i="12" s="1"/>
  <c r="E60" i="12" s="1"/>
  <c r="J656" i="4"/>
  <c r="E30" i="12" s="1"/>
  <c r="E28" i="12" s="1"/>
  <c r="G161" i="4"/>
  <c r="E40" i="12"/>
  <c r="J12" i="4"/>
  <c r="G523" i="4"/>
  <c r="J667" i="4"/>
  <c r="J681" i="4"/>
  <c r="J174" i="4"/>
  <c r="J234" i="4"/>
  <c r="J11" i="4" l="1"/>
  <c r="J661" i="4" s="1"/>
  <c r="E35" i="12" s="1"/>
  <c r="J704" i="4"/>
  <c r="J706" i="4" s="1"/>
  <c r="G681" i="4"/>
  <c r="I688" i="4"/>
  <c r="I223" i="4"/>
  <c r="I173" i="4" s="1"/>
  <c r="J254" i="4"/>
  <c r="J686" i="4"/>
  <c r="J357" i="4"/>
  <c r="J645" i="4" s="1"/>
  <c r="E8" i="12"/>
  <c r="E37" i="12"/>
  <c r="J710" i="4"/>
  <c r="J699" i="4"/>
  <c r="J223" i="4"/>
  <c r="J173" i="4" s="1"/>
  <c r="J688" i="4"/>
  <c r="G223" i="4"/>
  <c r="G688" i="4"/>
  <c r="G675" i="4"/>
  <c r="J381" i="4"/>
  <c r="J563" i="4"/>
  <c r="J523" i="4"/>
  <c r="J675" i="4" s="1"/>
  <c r="J432" i="4"/>
  <c r="J654" i="4" s="1"/>
  <c r="J649" i="4" l="1"/>
  <c r="J253" i="4"/>
  <c r="J734" i="4"/>
  <c r="J634" i="4"/>
  <c r="E34" i="12"/>
  <c r="E66" i="12" s="1"/>
  <c r="E68" i="12" s="1"/>
  <c r="J10" i="4"/>
  <c r="J9" i="4" l="1"/>
  <c r="J631" i="4" s="1"/>
  <c r="J660" i="4"/>
  <c r="J692" i="4" s="1"/>
  <c r="J693" i="4" l="1"/>
  <c r="J735" i="4"/>
  <c r="J633" i="4"/>
  <c r="G209" i="4" l="1"/>
  <c r="G208" i="4" s="1"/>
  <c r="G207" i="4" l="1"/>
  <c r="G641" i="4"/>
  <c r="D15" i="12" s="1"/>
  <c r="G47" i="4" l="1"/>
  <c r="G321" i="4"/>
  <c r="G271" i="4"/>
  <c r="G49" i="4"/>
  <c r="G16" i="4"/>
  <c r="G307" i="4"/>
  <c r="G306" i="4" s="1"/>
  <c r="G732" i="4" s="1"/>
  <c r="G269" i="4"/>
  <c r="G189" i="4"/>
  <c r="G186" i="4" s="1"/>
  <c r="G185" i="4" s="1"/>
  <c r="G707" i="4" s="1"/>
  <c r="I449" i="4"/>
  <c r="I447" i="4" s="1"/>
  <c r="I446" i="4" s="1"/>
  <c r="I445" i="4" s="1"/>
  <c r="I709" i="4" s="1"/>
  <c r="G568" i="4"/>
  <c r="G567" i="4" s="1"/>
  <c r="G566" i="4" s="1"/>
  <c r="G565" i="4" s="1"/>
  <c r="G24" i="4"/>
  <c r="G59" i="4"/>
  <c r="G22" i="4"/>
  <c r="G184" i="4" l="1"/>
  <c r="I438" i="4"/>
  <c r="I710" i="4"/>
  <c r="G53" i="4"/>
  <c r="I54" i="4"/>
  <c r="I53" i="4" s="1"/>
  <c r="I46" i="4" s="1"/>
  <c r="I45" i="4" s="1"/>
  <c r="I44" i="4" s="1"/>
  <c r="I662" i="4" s="1"/>
  <c r="G20" i="4"/>
  <c r="I21" i="4"/>
  <c r="I20" i="4" s="1"/>
  <c r="I13" i="4" s="1"/>
  <c r="I12" i="4" s="1"/>
  <c r="G663" i="4"/>
  <c r="D37" i="12" s="1"/>
  <c r="G46" i="4"/>
  <c r="G45" i="4" s="1"/>
  <c r="G44" i="4" s="1"/>
  <c r="G662" i="4" s="1"/>
  <c r="G136" i="4"/>
  <c r="G133" i="4" s="1"/>
  <c r="G132" i="4" s="1"/>
  <c r="G174" i="4"/>
  <c r="G173" i="4" s="1"/>
  <c r="G305" i="4"/>
  <c r="G551" i="4"/>
  <c r="G550" i="4" s="1"/>
  <c r="G549" i="4" s="1"/>
  <c r="G697" i="4" s="1"/>
  <c r="G447" i="4"/>
  <c r="G446" i="4" s="1"/>
  <c r="G445" i="4" s="1"/>
  <c r="G418" i="4"/>
  <c r="G417" i="4" s="1"/>
  <c r="G416" i="4" s="1"/>
  <c r="G709" i="4" s="1"/>
  <c r="G411" i="4"/>
  <c r="G410" i="4" s="1"/>
  <c r="G409" i="4" s="1"/>
  <c r="G698" i="4" s="1"/>
  <c r="G13" i="4"/>
  <c r="G320" i="4"/>
  <c r="G319" i="4" s="1"/>
  <c r="G268" i="4"/>
  <c r="G267" i="4" s="1"/>
  <c r="G564" i="4"/>
  <c r="I11" i="4" l="1"/>
  <c r="I661" i="4" s="1"/>
  <c r="I704" i="4"/>
  <c r="I706" i="4" s="1"/>
  <c r="G120" i="4"/>
  <c r="G701" i="4"/>
  <c r="G266" i="4"/>
  <c r="G695" i="4"/>
  <c r="G314" i="4"/>
  <c r="G438" i="4"/>
  <c r="G656" i="4" s="1"/>
  <c r="D30" i="12" s="1"/>
  <c r="D28" i="12" s="1"/>
  <c r="G401" i="4"/>
  <c r="D36" i="12"/>
  <c r="I656" i="4"/>
  <c r="I432" i="4"/>
  <c r="I253" i="4" s="1"/>
  <c r="I734" i="4"/>
  <c r="G710" i="4"/>
  <c r="G642" i="4"/>
  <c r="D16" i="12" s="1"/>
  <c r="G548" i="4"/>
  <c r="G685" i="4" s="1"/>
  <c r="D59" i="12" s="1"/>
  <c r="D58" i="12" s="1"/>
  <c r="G639" i="4"/>
  <c r="D13" i="12" s="1"/>
  <c r="G547" i="4"/>
  <c r="G684" i="4" s="1"/>
  <c r="G653" i="4"/>
  <c r="D27" i="12" s="1"/>
  <c r="D23" i="12" s="1"/>
  <c r="G376" i="4"/>
  <c r="G375" i="4" s="1"/>
  <c r="G12" i="4"/>
  <c r="G11" i="4" s="1"/>
  <c r="G661" i="4" s="1"/>
  <c r="G432" i="4"/>
  <c r="G654" i="4" s="1"/>
  <c r="I654" i="4" l="1"/>
  <c r="I10" i="4"/>
  <c r="G637" i="4"/>
  <c r="D11" i="12" s="1"/>
  <c r="G254" i="4"/>
  <c r="D8" i="12"/>
  <c r="G666" i="4"/>
  <c r="D40" i="12" s="1"/>
  <c r="G699" i="4"/>
  <c r="G704" i="4"/>
  <c r="G371" i="4"/>
  <c r="G713" i="4" s="1"/>
  <c r="G381" i="4"/>
  <c r="G649" i="4" l="1"/>
  <c r="G634" i="4"/>
  <c r="D35" i="12"/>
  <c r="D34" i="12" s="1"/>
  <c r="I9" i="4"/>
  <c r="I631" i="4" s="1"/>
  <c r="I660" i="4"/>
  <c r="I692" i="4" s="1"/>
  <c r="G10" i="4"/>
  <c r="G370" i="4"/>
  <c r="G357" i="4" s="1"/>
  <c r="G253" i="4" s="1"/>
  <c r="G717" i="4"/>
  <c r="G648" i="4"/>
  <c r="D22" i="12" s="1"/>
  <c r="D19" i="12" s="1"/>
  <c r="G606" i="4"/>
  <c r="G605" i="4" s="1"/>
  <c r="G604" i="4" s="1"/>
  <c r="G702" i="4" s="1"/>
  <c r="G706" i="4" s="1"/>
  <c r="G599" i="4" l="1"/>
  <c r="G579" i="4" s="1"/>
  <c r="G9" i="4"/>
  <c r="G660" i="4"/>
  <c r="I693" i="4"/>
  <c r="I735" i="4"/>
  <c r="I633" i="4"/>
  <c r="G645" i="4"/>
  <c r="G669" i="4"/>
  <c r="D43" i="12" s="1"/>
  <c r="D41" i="12" s="1"/>
  <c r="D66" i="12" s="1"/>
  <c r="D68" i="12" s="1"/>
  <c r="G734" i="4"/>
  <c r="G667" i="4" l="1"/>
  <c r="G692" i="4" l="1"/>
  <c r="G693" i="4" s="1"/>
  <c r="G563" i="4"/>
  <c r="G631" i="4" s="1"/>
  <c r="G633" i="4" l="1"/>
  <c r="G735" i="4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<sst xmlns="http://schemas.openxmlformats.org/spreadsheetml/2006/main" count="4819" uniqueCount="764">
  <si>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</si>
  <si>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</si>
  <si>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</si>
  <si>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</si>
  <si>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</si>
  <si>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</si>
  <si>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</si>
  <si>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</si>
  <si>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</si>
  <si>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</si>
  <si>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</si>
  <si>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</si>
  <si>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</si>
  <si>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</si>
  <si>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</si>
  <si>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</si>
  <si>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</si>
  <si>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</si>
  <si>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</si>
  <si>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</si>
  <si>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</si>
  <si>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</si>
  <si>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</si>
  <si>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</si>
  <si>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</si>
  <si>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</si>
  <si>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</si>
  <si>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</si>
  <si>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</si>
  <si>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</si>
  <si>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</si>
  <si>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</si>
  <si>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</si>
  <si>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</si>
  <si>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</si>
  <si>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</si>
  <si>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</si>
  <si>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</si>
  <si>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</si>
  <si>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</si>
  <si>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</si>
  <si>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</si>
  <si>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</si>
  <si>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</si>
  <si>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</si>
  <si>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</si>
  <si>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</si>
  <si>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</si>
  <si>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</si>
  <si>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</si>
  <si>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</si>
  <si>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</si>
  <si>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</si>
  <si>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</si>
  <si>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</si>
  <si>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</si>
  <si>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</si>
  <si>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</si>
  <si>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</si>
  <si>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</si>
  <si>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</si>
  <si>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</si>
  <si>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</si>
  <si>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</si>
  <si>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01102R0182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</si>
  <si>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</si>
  <si>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</si>
  <si>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</si>
  <si>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</si>
  <si>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</si>
  <si>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</si>
  <si>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</si>
  <si>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</si>
  <si>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</si>
  <si>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</si>
  <si>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</si>
  <si>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</si>
  <si>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</si>
  <si>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</si>
  <si>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</si>
  <si>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</si>
  <si>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</si>
  <si>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</si>
  <si>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</si>
  <si>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</si>
  <si>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</si>
  <si>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</si>
  <si>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020Ц274000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</si>
  <si>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</si>
  <si>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</si>
  <si>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</si>
  <si>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</si>
  <si>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</si>
  <si>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>020Ц174000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</si>
  <si>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</si>
  <si>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</si>
  <si>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</si>
  <si>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</si>
  <si>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</si>
  <si>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</si>
  <si>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</si>
  <si>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</si>
  <si>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</si>
  <si>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</si>
  <si>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</si>
  <si>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</si>
  <si>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</si>
  <si>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</si>
  <si>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</si>
  <si>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</si>
  <si>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</si>
  <si>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</si>
  <si>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</si>
  <si>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</si>
  <si>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</si>
  <si>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</si>
  <si>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</si>
  <si>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</si>
  <si>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</si>
  <si>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</si>
  <si>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</si>
  <si>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</si>
  <si>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</si>
  <si>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0230244500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</si>
  <si>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</si>
  <si>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</si>
  <si>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</si>
  <si>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</si>
  <si>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</si>
  <si>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</si>
  <si>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</si>
  <si>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</si>
  <si>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</si>
  <si>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</si>
  <si>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</si>
  <si>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</si>
  <si>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</si>
  <si>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</si>
  <si>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</si>
  <si>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</si>
  <si>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</si>
  <si>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</si>
  <si>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01102R018П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</si>
  <si>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</si>
  <si>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</si>
  <si>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</si>
  <si>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</si>
  <si>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</si>
  <si>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</si>
  <si>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</si>
  <si>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</si>
  <si>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</si>
  <si>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</si>
  <si>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</si>
  <si>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</si>
  <si>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</si>
  <si>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</si>
  <si>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</si>
  <si>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</si>
  <si>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</si>
  <si>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</si>
  <si>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</si>
  <si>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</si>
  <si>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</si>
  <si>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</si>
  <si>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</si>
  <si>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</si>
  <si>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</si>
  <si>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</si>
  <si>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</si>
  <si>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</si>
  <si>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</si>
  <si>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</si>
  <si>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</si>
  <si>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</si>
  <si>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</si>
  <si>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</si>
  <si>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</si>
  <si>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</si>
  <si>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</si>
  <si>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</si>
  <si>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</si>
  <si>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</si>
  <si>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</si>
  <si>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</si>
  <si>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</si>
  <si>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</si>
  <si>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</si>
  <si>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</si>
  <si>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</si>
  <si>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</si>
  <si>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</si>
  <si>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</si>
  <si>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</si>
  <si>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</si>
  <si>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</si>
  <si>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</si>
  <si>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</si>
  <si>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</si>
  <si>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</si>
  <si>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</si>
  <si>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</si>
  <si>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</si>
  <si>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</si>
  <si>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</si>
  <si>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</si>
  <si>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</si>
  <si>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</si>
  <si>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</si>
  <si>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</si>
  <si>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</si>
  <si>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</si>
  <si>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</si>
  <si>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</si>
  <si>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</si>
  <si>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</si>
  <si>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2019г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</si>
  <si>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</si>
  <si>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</si>
  <si>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</si>
  <si>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</si>
  <si>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</si>
  <si>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</si>
  <si>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</si>
  <si>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</si>
  <si>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</si>
  <si>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</si>
  <si>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</si>
  <si>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</si>
  <si>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</si>
  <si>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</si>
  <si>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</si>
  <si>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</si>
  <si>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</si>
  <si>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</si>
  <si>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</si>
  <si>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</si>
  <si>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</si>
  <si>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</si>
  <si>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</si>
  <si>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</si>
  <si>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</si>
  <si>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</si>
  <si>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</si>
  <si>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</si>
  <si>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</si>
  <si>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</si>
  <si>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</si>
  <si>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</si>
  <si>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</si>
  <si>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</si>
  <si>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</si>
  <si>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</si>
  <si>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</si>
  <si>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</si>
  <si>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</si>
  <si>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</si>
  <si>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</si>
  <si>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</si>
  <si>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</si>
  <si>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</si>
  <si>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</si>
  <si>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</si>
  <si>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</si>
  <si>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</si>
  <si>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</si>
  <si>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</si>
  <si>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</si>
  <si>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</si>
  <si>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</si>
  <si>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</si>
  <si>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</si>
  <si>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</si>
  <si>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</si>
  <si>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</si>
  <si>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</si>
  <si>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</si>
  <si>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</si>
  <si>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</si>
  <si>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</si>
  <si>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</si>
  <si>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</si>
  <si>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</si>
  <si>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</si>
  <si>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</si>
  <si>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</si>
  <si>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</si>
  <si>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</si>
  <si>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</si>
  <si>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</si>
  <si>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</si>
  <si>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</si>
  <si>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</si>
  <si>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</si>
  <si>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</si>
  <si>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</si>
  <si>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</si>
  <si>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</si>
  <si>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</si>
  <si>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</si>
  <si>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</si>
  <si>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</si>
  <si>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</si>
  <si>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</si>
  <si>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</si>
  <si>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</si>
  <si>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</si>
  <si>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</si>
  <si>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</si>
  <si>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</si>
  <si>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</si>
  <si>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</si>
  <si>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</si>
  <si>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</si>
  <si>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</si>
  <si>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</si>
  <si>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</si>
  <si>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</si>
  <si>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</si>
  <si>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</si>
  <si>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</si>
  <si>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</si>
  <si>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</si>
  <si>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</si>
  <si>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</si>
  <si>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</si>
  <si>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</si>
  <si>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</si>
  <si>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</si>
  <si>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</si>
  <si>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Изменения +,-</t>
  </si>
  <si>
    <t>Уточненныей план 2019г</t>
  </si>
  <si>
    <t>2020г</t>
  </si>
  <si>
    <t>Изменения:+,-</t>
  </si>
  <si>
    <t>2020 год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</si>
  <si>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</si>
  <si>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</si>
  <si>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</si>
  <si>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</si>
  <si>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</si>
  <si>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</si>
  <si>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</si>
  <si>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</si>
  <si>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</si>
  <si>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</si>
  <si>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</si>
  <si>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</si>
  <si>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</si>
  <si>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</si>
  <si>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</si>
  <si>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</si>
  <si>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</si>
  <si>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</si>
  <si>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</si>
  <si>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</si>
  <si>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</si>
  <si>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</si>
  <si>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</si>
  <si>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</si>
  <si>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</si>
  <si>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</si>
  <si>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</si>
  <si>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</si>
  <si>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</si>
  <si>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</si>
  <si>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</si>
  <si>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</si>
  <si>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</si>
  <si>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</si>
  <si>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</si>
  <si>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</si>
  <si>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</si>
  <si>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</si>
  <si>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</si>
  <si>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</si>
  <si>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</si>
  <si>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</si>
  <si>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</si>
  <si>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</si>
  <si>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</si>
  <si>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</si>
  <si>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</si>
  <si>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</si>
  <si>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</si>
  <si>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</si>
  <si>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</si>
  <si>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</si>
  <si>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</si>
  <si>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</si>
  <si>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</si>
  <si>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</si>
  <si>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</si>
  <si>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</si>
  <si>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</si>
  <si>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</si>
  <si>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</si>
  <si>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</si>
  <si>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</si>
  <si>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</si>
  <si>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</si>
  <si>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</si>
  <si>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</si>
  <si>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</si>
  <si>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</si>
  <si>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</si>
  <si>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</si>
  <si>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</si>
  <si>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</si>
  <si>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</si>
  <si>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</si>
  <si>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</si>
  <si>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</si>
  <si>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</si>
  <si>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</si>
  <si>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</si>
  <si>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</si>
  <si>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</si>
  <si>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</si>
  <si>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</si>
  <si>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</si>
  <si>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</si>
  <si>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</si>
  <si>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</si>
  <si>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</si>
  <si>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</si>
  <si>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</si>
  <si>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</si>
  <si>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</si>
  <si>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</si>
  <si>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</si>
  <si>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>Мониторинг состояния и загрязнения окружающей  природной среды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</si>
  <si>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</si>
  <si>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</si>
  <si>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</si>
  <si>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</si>
  <si>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</si>
  <si>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</si>
  <si>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</si>
  <si>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</si>
  <si>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</si>
  <si>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</si>
  <si>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</si>
  <si>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</si>
  <si>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</si>
  <si>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</si>
  <si>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</si>
  <si>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</si>
  <si>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</si>
  <si>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</si>
  <si>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</si>
  <si>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</si>
  <si>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</si>
  <si>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</si>
  <si>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</si>
  <si>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</si>
  <si>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</si>
  <si>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</si>
  <si>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</si>
  <si>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</si>
  <si>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</si>
  <si>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</si>
  <si>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0510000000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</si>
  <si>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</si>
  <si>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</si>
  <si>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</si>
  <si>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</si>
  <si>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</si>
  <si>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</si>
  <si>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</si>
  <si>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</si>
  <si>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Резервирование средств на исполнение Указов  Президента Российской Федерации от 7 мая 2012 года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</si>
  <si>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</si>
  <si>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</si>
  <si>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</si>
  <si>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</si>
  <si>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</si>
  <si>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</si>
  <si>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</si>
  <si>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</si>
  <si>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</si>
  <si>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</si>
  <si>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</si>
  <si>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</si>
  <si>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</si>
  <si>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</si>
  <si>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</si>
  <si>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</si>
  <si>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</si>
  <si>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</si>
  <si>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</si>
  <si>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Архивное дело в рамках подпрограммы "Развитие культуры" муниципальной программы МО "Онгудайский район" "Социальное развитие"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</si>
  <si>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</si>
  <si>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</si>
  <si>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</si>
  <si>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</si>
  <si>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01102L0000</t>
  </si>
  <si>
    <t>02301S4450</t>
  </si>
  <si>
    <t>Уточненный план 2019г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</si>
  <si>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</si>
  <si>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</si>
  <si>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</si>
  <si>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</si>
  <si>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Расходы на выплаты по оплате труда работников МКУ "Централизованная бухгалтерия"  за счет средств местного бюджета</t>
  </si>
  <si>
    <t>Коды бюджетной классификации</t>
  </si>
  <si>
    <t>02107L0200</t>
  </si>
  <si>
    <t>02107R0200</t>
  </si>
  <si>
    <t>(тыс. рублей)</t>
  </si>
  <si>
    <t>Наименование объекта</t>
  </si>
  <si>
    <t>Изменения</t>
  </si>
  <si>
    <t>Сумма  на 2020год</t>
  </si>
  <si>
    <t>Объем расходов всего</t>
  </si>
  <si>
    <t>за счет субсидий и иных межбюджетных трансфертов из республиканского бюджета Республики Алтай</t>
  </si>
  <si>
    <t>за счет местного бюджета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</si>
  <si>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</si>
  <si>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</si>
  <si>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Реконструкция  водопровода в с Купчегень Онгудайского района  Республики Алтай</t>
  </si>
  <si>
    <t>ПИР  водопровода в с Малый Яломан Онгудайского района  Республики Алтай</t>
  </si>
  <si>
    <t>Полная средняя школа на 260 уч-ся с интернатом на 80 мест в с.Иня Онгудайского района Республики Алтай</t>
  </si>
  <si>
    <t>Кредиторская задолженность по выполненным работам на услуги технического надзора: Детский сад на 150 мест в с Онгудай Онгудайского района Республики Алтай</t>
  </si>
  <si>
    <t>Кредиторская задолженность по выполненным работам: Строительство ЦРБ в с.Онгудай (корпус Г)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</si>
  <si>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</si>
  <si>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</t>
  </si>
  <si>
    <t>Внешнее электроснабжение жилого микрорайона "Южный" в с. Онгудай Онгудайского района (1-я очередь), (2-я очередь)</t>
  </si>
  <si>
    <t>Строительство скважины для водоснабжения села Чуйозы Онгудайского района</t>
  </si>
  <si>
    <t>Всего</t>
  </si>
  <si>
    <t xml:space="preserve">Подпрограмма "Развитие конкурентоспособной экономики"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</si>
  <si>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</si>
  <si>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образования"</t>
  </si>
  <si>
    <t>Реконструкция Туектинской основной общеобразовательной школы (спортзал, пищеблок, теплый туалет) ПСД</t>
  </si>
  <si>
    <t>ПИР НОШ с.Иодро</t>
  </si>
  <si>
    <t>Уточненный план 2020г</t>
  </si>
  <si>
    <t>Уточненныей план 2020г</t>
  </si>
  <si>
    <t>2021г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</si>
  <si>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</si>
  <si>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</si>
  <si>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</si>
  <si>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</si>
  <si>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Основное мероприятие Субсидии на софинансирование расходных обязательств, возникающих при реализации мероприятий, направленных на развитие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</si>
  <si>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</si>
  <si>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</si>
  <si>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</si>
  <si>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</si>
  <si>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</si>
  <si>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</si>
  <si>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Централизованное обслуживание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</si>
  <si>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 муниципальной программы" «Развитие образования в муниципальном образовании «Онгудайский район»</t>
  </si>
  <si>
    <t xml:space="preserve">Расходы на выплаты по оплате труда работников МКУ  "Централизованная бухгалтерия" 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</si>
  <si>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</si>
  <si>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</si>
  <si>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</si>
  <si>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</si>
  <si>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</si>
  <si>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0310151180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</si>
  <si>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</si>
  <si>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</si>
  <si>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</si>
  <si>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>Подпрограмма "Развитие жилищно-коммунального комплекса"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</si>
  <si>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</si>
  <si>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</si>
  <si>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</si>
  <si>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</si>
  <si>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</si>
  <si>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</si>
  <si>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</si>
  <si>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04101S2400</t>
  </si>
  <si>
    <t xml:space="preserve"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
</t>
  </si>
  <si>
    <t>0410810000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</si>
  <si>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</si>
  <si>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</si>
  <si>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</si>
  <si>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</si>
  <si>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</si>
  <si>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</si>
  <si>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</si>
  <si>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</si>
  <si>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 xml:space="preserve">Подпрограмма  " Градостроительная политика"муниципальной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</si>
  <si>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0620000000</t>
  </si>
  <si>
    <t>0620100000</t>
  </si>
  <si>
    <t>0620110000</t>
  </si>
  <si>
    <t>06201S7900</t>
  </si>
  <si>
    <t>коррупция</t>
  </si>
  <si>
    <t>образование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</si>
  <si>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</si>
  <si>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</si>
  <si>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</si>
  <si>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</si>
  <si>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</si>
  <si>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</si>
  <si>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Реконструкция систем водоснабжения Онгудайского района Республики Алтай</t>
  </si>
  <si>
    <t>Подготовка к отопительному периоду объектов теплоснабжения</t>
  </si>
  <si>
    <t>0420210000</t>
  </si>
  <si>
    <t>0420410000</t>
  </si>
  <si>
    <t>0420420000</t>
  </si>
  <si>
    <t>Основное мероприятие Реализация мероприятий, направленных на развитие образования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</si>
  <si>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</si>
  <si>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 xml:space="preserve">Подпрограмма "Создание условий для развития инвестиционногои информационного потенциала" муниципальной программы "Развитие экономического потенциала и предпринимательства  МО  "Онгудайский район" 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</si>
  <si>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</si>
  <si>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</si>
  <si>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</si>
  <si>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имущ</t>
  </si>
  <si>
    <t>0440000000</t>
  </si>
  <si>
    <t>Муниципальная программа «Развитие образования в муниципальном образовании «Онгудайский район»</t>
  </si>
  <si>
    <t xml:space="preserve">Муниципальная программа «Управление муниципальной собственностью и градостроительной деятельностью в муниципальном образовании «Онгудайский район» 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</si>
  <si>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</si>
  <si>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</si>
  <si>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</si>
  <si>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</si>
  <si>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</si>
  <si>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</si>
  <si>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</si>
  <si>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</si>
  <si>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0710130000</t>
  </si>
  <si>
    <t>0710144300</t>
  </si>
  <si>
    <t>07101S4500</t>
  </si>
  <si>
    <t>0710200000</t>
  </si>
  <si>
    <t>0710210000</t>
  </si>
  <si>
    <t>0720000000</t>
  </si>
  <si>
    <t>0720100000</t>
  </si>
  <si>
    <t>0720110000</t>
  </si>
  <si>
    <t>0720200000</t>
  </si>
  <si>
    <t>0720210000</t>
  </si>
  <si>
    <t>0720247698</t>
  </si>
  <si>
    <t>070А100000</t>
  </si>
  <si>
    <t>070А174100</t>
  </si>
  <si>
    <t>070А174110</t>
  </si>
  <si>
    <t>070Ц100000</t>
  </si>
  <si>
    <t>070Ц174100</t>
  </si>
  <si>
    <t>070Ц174110</t>
  </si>
  <si>
    <t>070Ц174190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</si>
  <si>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</si>
  <si>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</si>
  <si>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</si>
  <si>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</si>
  <si>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</si>
  <si>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</si>
  <si>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</si>
  <si>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</si>
  <si>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</si>
  <si>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</si>
  <si>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</si>
  <si>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</si>
  <si>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</si>
  <si>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</si>
  <si>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</si>
  <si>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</si>
  <si>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0220151760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</si>
  <si>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24 ноября 1995 года № 181-ФЗ «О социальной защите инвалидов в Российской Федерации» </t>
  </si>
  <si>
    <t>80</t>
  </si>
  <si>
    <t xml:space="preserve">Основное мероприятие Обеспечение доступности объектами культуры и спорта </t>
  </si>
  <si>
    <t>0210300000</t>
  </si>
  <si>
    <t>0210310000</t>
  </si>
  <si>
    <t xml:space="preserve"> Обеспечение доступности объектами культуры и спорта 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</si>
  <si>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</si>
  <si>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</si>
  <si>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</si>
  <si>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</si>
  <si>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</si>
  <si>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</si>
  <si>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</si>
  <si>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</si>
  <si>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</si>
  <si>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</si>
  <si>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</si>
  <si>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</si>
  <si>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</si>
  <si>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</si>
  <si>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</si>
  <si>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</si>
  <si>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</si>
  <si>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</si>
  <si>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Российской Федерации</t>
  </si>
  <si>
    <t>1.1.2.</t>
  </si>
  <si>
    <t>Осуществление первичного воинского учета на территориях, где отсутствуют военные комиссариаты</t>
  </si>
  <si>
    <t>2.</t>
  </si>
  <si>
    <t>2.1.</t>
  </si>
  <si>
    <t>Дотация на выравнивание уровня бюджетной обеспеченности</t>
  </si>
  <si>
    <t>2.1.1</t>
  </si>
  <si>
    <t>Дотация на выравнивание уровня бюджетной обеспеченности  из районного фонда  финансовой поддержки  поселений</t>
  </si>
  <si>
    <t>2.1.2.</t>
  </si>
  <si>
    <t>Дотация на выравнивание бюджетной обеспеченности бюджетам поселений за счет средств республиканского бюджета Республики Алтай</t>
  </si>
  <si>
    <t>2.2.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</si>
  <si>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</si>
  <si>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2.3.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</si>
  <si>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</si>
  <si>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</si>
  <si>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</si>
  <si>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2.3.2.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</si>
  <si>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полигоне)</t>
  </si>
  <si>
    <t>2.3.3.</t>
  </si>
  <si>
    <t>Прочие межбюджетные трансферты по заключенным соглашениям о передаче полномочий по теплоснабжению  в части  оплаты за электроэнергию)</t>
  </si>
  <si>
    <t>Прочие межбюджетные трансферты по заключенным соглашениям о передаче полномочий по водоснабжению  в части ремонта водопроводной сети )</t>
  </si>
  <si>
    <t>2.3.4.</t>
  </si>
  <si>
    <t>Создание условий для организации досуга и обеспечения жителей  поселения услугами организаций культуры</t>
  </si>
  <si>
    <t>2.4.</t>
  </si>
  <si>
    <t xml:space="preserve">Иные межбюджетные трансферты на стимулироваие  </t>
  </si>
  <si>
    <t xml:space="preserve">ВСЕГО  </t>
  </si>
  <si>
    <t>0310151200</t>
  </si>
  <si>
    <t>0440100000</t>
  </si>
  <si>
    <t>0440110000</t>
  </si>
  <si>
    <t>04202S1300</t>
  </si>
  <si>
    <t>0720120000</t>
  </si>
  <si>
    <t>020А210000</t>
  </si>
  <si>
    <t>020А210100</t>
  </si>
  <si>
    <t>020А210110</t>
  </si>
  <si>
    <t>Главный распорядитель бюджетных средств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</si>
  <si>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</si>
  <si>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</si>
  <si>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изменения +,-</t>
  </si>
  <si>
    <t>в том числе</t>
  </si>
  <si>
    <t>Федераль-ные средства</t>
  </si>
  <si>
    <t>Республи-канские средства</t>
  </si>
  <si>
    <t>Местные средства</t>
  </si>
  <si>
    <t>Администрация района (аймака) муниципального образования "Онгудайский район"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</si>
  <si>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</si>
  <si>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Федеральный закон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</si>
  <si>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</si>
  <si>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Осуществление назначения и выплаты доплат к пенсиям</t>
  </si>
  <si>
    <t>Решение Совета депутатов№24-6  от 30.03.2017г  " Об утверждении Положения об условиях предоставлеия права на  пенсию за выслугу лет муниципальным служащим муниципального образования "Онгудайский район", о порядке её назначения, переасчета и выплаты"</t>
  </si>
  <si>
    <t>Итого по Администрации</t>
  </si>
  <si>
    <t>Отдел образования Онгудайского района</t>
  </si>
  <si>
    <t xml:space="preserve"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</si>
  <si>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Закон Республики Алтай  от 15.11.2013г №59-РЗ "Об образовании в Республике Алтай"</t>
  </si>
  <si>
    <t xml:space="preserve">Субвенции на реализацию государственных полномочий Республики Алтай, связанных с  организацией и обеспечением отдыха и оздоровления детей </t>
  </si>
  <si>
    <t>Итого по Отделу образования</t>
  </si>
  <si>
    <t>2020год</t>
  </si>
  <si>
    <t>Уточненный план на 2020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</si>
  <si>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</t>
  </si>
  <si>
    <t>Федеральный закон от 12 января 1995 года № 5-ФЗ «О ветеранах»</t>
  </si>
  <si>
    <t>уточненный план 2020</t>
  </si>
  <si>
    <t>Сумма  на 2021год</t>
  </si>
  <si>
    <t>№ п/п</t>
  </si>
  <si>
    <t>Протяженность обслуживаемой сети автомобильных дорогдорог,км</t>
  </si>
  <si>
    <t>2008 г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</si>
  <si>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</si>
  <si>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</si>
  <si>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</si>
  <si>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</si>
  <si>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 xml:space="preserve">Сумма на 2020год </t>
  </si>
  <si>
    <t xml:space="preserve">Сумма на 2021год </t>
  </si>
  <si>
    <t xml:space="preserve"> Приложение  9</t>
  </si>
  <si>
    <t>Приложение 11</t>
  </si>
  <si>
    <t xml:space="preserve"> Распределение бюджетных ассигнований на реализацию муниципальных программ  и непрограммных расходов  муниципального образования"Онгудайский район" на плановый период  2020 и 2021 годов</t>
  </si>
  <si>
    <t>(тыс руб)</t>
  </si>
  <si>
    <t>бюджетных ассигнований по разделам, подразделам   классификации расходов  бюджета муниципального образования  "Онгудайский район"на плановый период  2020 и 2021 годов</t>
  </si>
  <si>
    <t>Приложение 13</t>
  </si>
  <si>
    <t>(тыс.руб)</t>
  </si>
  <si>
    <t xml:space="preserve">Основное мероприятие: Достижение показателей муниципальной программы«Управление муниципальными финансами в муниципальном образовании «Онгудайский район»  </t>
  </si>
  <si>
    <t xml:space="preserve"> Приложение 17</t>
  </si>
  <si>
    <t>Ведомственная структура  расходов бюджета муниципального образования "Онгудайский район"на плановый период  2020 и 2021годов</t>
  </si>
  <si>
    <t>Приложение 15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</si>
  <si>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муниципального образования "Онгудайский район" на плановый период 2020 и 2021 годов</t>
  </si>
  <si>
    <t>Распределение бюджетных ассигнований  на осуществление бюджетных инвестиций в объекты капитального строительства  муниципальной собственности (в том числе их реконструкция), а , также, софинансирование в которые  за счет межбюджетных субсидий из республиканского  бюджета Республики Алтай  (за исключением строительства и  реконструкции  автомобильных дорог общего пользования местного  значения  и искусственных сооружений на них за счет Дорожного фонда  муниципального образования "Онгудайский район" ) на плановый период 2020 и 2021 годов</t>
  </si>
  <si>
    <t>Распределение бюджетных ассигнований Дорожного фонда муниципального образования "Онгудайский район"  на плановый период 2020 и 2021 годов</t>
  </si>
  <si>
    <t>Распределение межбюджетных трансфертов бюджетам сельских поселений муниципального образования "Онгудайский район" на плановый  период  2020 года</t>
  </si>
  <si>
    <t>Распределение межбюджетных трансфертов бюджетам сельских поселений муниципального образования "Онгудайский район" на плановый период 2021 года</t>
  </si>
  <si>
    <t>Объем бюджетных ассигнований, направляемых на исполнение публичных нормативных обязательств  на плановый период 2020 и 2021 годов по муниципальному образованию "Онгудайский район"</t>
  </si>
  <si>
    <t>Муниципальная программа "Управление муниципальными финансами  муниципального образования "Онгудайский район"</t>
  </si>
  <si>
    <t>к  решению "О проекте  бюджета муниципального образования "Онгудайский район" на  2019 год и на плановый период 2020 и 2021 годов"</t>
  </si>
  <si>
    <t>к  решению "О проекте бюджета муниципального образования "Онгудайский район" на  2019 год и на плановый период 2020 и 2021 годов"</t>
  </si>
  <si>
    <t>к  решениюк  решению "О проекте бюджета муниципального образования "Онгудайский район" на  2019 год и на плановый период 2020 и 2021 годов"</t>
  </si>
  <si>
    <t>Приложение 19
к  решению "О проекте  бюджета муниципального образования "Онгудайский район" на  2019 год и на плановый период 2020 и 2021 годов"</t>
  </si>
  <si>
    <t xml:space="preserve">Приложение 21
к  решению "О проекте  бюджета муниципального образования "Онгудайский район" на  2019 год и на плановый период 2020 и 2021 годов" 
</t>
  </si>
  <si>
    <t>Приложение 23
к  решению "О проекте бюджета  муниципального образования "Онгудайский район" на  2019 год и на плановый период 2020 и 2021 годов"</t>
  </si>
  <si>
    <t>Приложение 24
к  решению "О проекте бюджета  муниципального образования "Онгудайский район" на 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</si>
</sst>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,##0.00_ ;\-#,##0.00\ "/>
    <numFmt numFmtId="167" formatCode="0.0"/>
    <numFmt numFmtId="168" formatCode="_-* #,##0.0_р_._-;\-* #,##0.0_р_._-;_-* &quot;-&quot;??_р_._-;_-@_-"/>
    <numFmt numFmtId="169" formatCode="#,##0.0"/>
    <numFmt numFmtId="170" formatCode="_-* #,##0_р_._-;\-* #,##0_р_._-;_-* &quot;-&quot;?_р_._-;_-@_-"/>
    <numFmt numFmtId="171" formatCode="#,##0.00_р_.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 Cyr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6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49">
    <xf numFmtId="0" fontId="0" fillId="0" borderId="0"/>
    <xf numFmtId="0" fontId="6" fillId="0" borderId="0"/>
    <xf numFmtId="0" fontId="4" fillId="0" borderId="0"/>
    <xf numFmtId="0" fontId="8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43" fontId="12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4" fillId="0" borderId="0"/>
    <xf numFmtId="0" fontId="18" fillId="0" borderId="0"/>
    <xf numFmtId="0" fontId="6" fillId="0" borderId="0" applyNumberFormat="0" applyFont="0" applyFill="0" applyBorder="0" applyAlignment="0" applyProtection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9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6" fillId="0" borderId="0"/>
    <xf numFmtId="0" fontId="4" fillId="0" borderId="0"/>
    <xf numFmtId="0" fontId="8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8" fillId="0" borderId="0"/>
  </cellStyleXfs>
  <cellXfs count="458">
    <xf numFmtId="0" fontId="0" fillId="0" borderId="0" xfId="0"/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/>
    </xf>
    <xf numFmtId="49" fontId="7" fillId="0" borderId="1" xfId="1" applyNumberFormat="1" applyFont="1" applyFill="1" applyBorder="1" applyAlignment="1">
      <alignment horizontal="left"/>
    </xf>
    <xf numFmtId="0" fontId="10" fillId="0" borderId="1" xfId="1" applyFont="1" applyFill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7" fillId="0" borderId="1" xfId="5" applyFont="1" applyFill="1" applyBorder="1" applyAlignment="1">
      <alignment horizontal="left" wrapText="1"/>
    </xf>
    <xf numFmtId="0" fontId="10" fillId="0" borderId="1" xfId="1" applyFont="1" applyFill="1" applyBorder="1" applyAlignment="1">
      <alignment horizontal="left" vertical="top" wrapText="1"/>
    </xf>
    <xf numFmtId="49" fontId="7" fillId="0" borderId="1" xfId="1" applyNumberFormat="1" applyFont="1" applyFill="1" applyBorder="1" applyAlignment="1">
      <alignment horizontal="left" wrapText="1"/>
    </xf>
    <xf numFmtId="164" fontId="7" fillId="0" borderId="1" xfId="5" applyNumberFormat="1" applyFont="1" applyFill="1" applyBorder="1" applyAlignment="1">
      <alignment horizontal="right" wrapText="1"/>
    </xf>
    <xf numFmtId="0" fontId="9" fillId="0" borderId="1" xfId="3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5" applyFont="1"/>
    <xf numFmtId="0" fontId="8" fillId="0" borderId="0" xfId="0" applyFont="1"/>
    <xf numFmtId="0" fontId="8" fillId="0" borderId="0" xfId="0" applyFont="1" applyBorder="1" applyAlignment="1"/>
    <xf numFmtId="0" fontId="20" fillId="0" borderId="0" xfId="0" applyFont="1"/>
    <xf numFmtId="2" fontId="9" fillId="0" borderId="1" xfId="5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0" fontId="9" fillId="0" borderId="1" xfId="5" applyFont="1" applyBorder="1" applyAlignment="1">
      <alignment wrapText="1"/>
    </xf>
    <xf numFmtId="2" fontId="7" fillId="0" borderId="1" xfId="5" applyNumberFormat="1" applyFont="1" applyFill="1" applyBorder="1" applyAlignment="1">
      <alignment horizontal="center"/>
    </xf>
    <xf numFmtId="49" fontId="7" fillId="0" borderId="1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0" fontId="7" fillId="0" borderId="1" xfId="5" applyFont="1" applyBorder="1" applyAlignment="1">
      <alignment wrapText="1"/>
    </xf>
    <xf numFmtId="49" fontId="7" fillId="0" borderId="5" xfId="5" applyNumberFormat="1" applyFont="1" applyFill="1" applyBorder="1" applyAlignment="1">
      <alignment horizontal="center"/>
    </xf>
    <xf numFmtId="0" fontId="7" fillId="0" borderId="1" xfId="9" applyFont="1" applyFill="1" applyBorder="1" applyAlignment="1">
      <alignment horizontal="justify" vertical="top" wrapText="1" shrinkToFit="1"/>
    </xf>
    <xf numFmtId="0" fontId="9" fillId="0" borderId="1" xfId="5" applyFont="1" applyBorder="1" applyAlignment="1">
      <alignment horizontal="center" vertical="center" wrapText="1"/>
    </xf>
    <xf numFmtId="0" fontId="7" fillId="0" borderId="0" xfId="18" applyFont="1" applyAlignment="1">
      <alignment wrapText="1"/>
    </xf>
    <xf numFmtId="0" fontId="7" fillId="0" borderId="0" xfId="5" applyFont="1" applyBorder="1"/>
    <xf numFmtId="0" fontId="7" fillId="0" borderId="0" xfId="5" applyFont="1" applyAlignment="1">
      <alignment horizontal="left" wrapText="1"/>
    </xf>
    <xf numFmtId="0" fontId="7" fillId="0" borderId="0" xfId="1" applyFont="1" applyFill="1"/>
    <xf numFmtId="0" fontId="10" fillId="0" borderId="0" xfId="1" applyFont="1" applyFill="1"/>
    <xf numFmtId="165" fontId="7" fillId="0" borderId="0" xfId="1" applyNumberFormat="1" applyFont="1" applyFill="1" applyBorder="1"/>
    <xf numFmtId="2" fontId="7" fillId="0" borderId="0" xfId="1" applyNumberFormat="1" applyFont="1" applyFill="1" applyAlignment="1"/>
    <xf numFmtId="2" fontId="7" fillId="0" borderId="0" xfId="1" applyNumberFormat="1" applyFont="1" applyFill="1" applyBorder="1"/>
    <xf numFmtId="1" fontId="7" fillId="0" borderId="0" xfId="1" applyNumberFormat="1" applyFont="1" applyFill="1" applyBorder="1"/>
    <xf numFmtId="0" fontId="7" fillId="0" borderId="0" xfId="1" applyFont="1" applyFill="1" applyBorder="1"/>
    <xf numFmtId="0" fontId="22" fillId="0" borderId="1" xfId="1" applyFont="1" applyFill="1" applyBorder="1" applyAlignment="1">
      <alignment horizontal="left"/>
    </xf>
    <xf numFmtId="0" fontId="9" fillId="0" borderId="0" xfId="1" applyFont="1" applyFill="1"/>
    <xf numFmtId="0" fontId="14" fillId="0" borderId="0" xfId="1" applyFont="1" applyFill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/>
    </xf>
    <xf numFmtId="165" fontId="7" fillId="0" borderId="0" xfId="1" applyNumberFormat="1" applyFont="1" applyFill="1" applyAlignment="1">
      <alignment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13" fillId="2" borderId="0" xfId="0" applyFont="1" applyFill="1" applyAlignment="1">
      <alignment horizontal="justify" vertical="center" wrapText="1"/>
    </xf>
    <xf numFmtId="166" fontId="25" fillId="0" borderId="1" xfId="1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166" fontId="27" fillId="2" borderId="1" xfId="0" applyNumberFormat="1" applyFont="1" applyFill="1" applyBorder="1" applyAlignment="1">
      <alignment horizontal="center" vertical="center"/>
    </xf>
    <xf numFmtId="166" fontId="28" fillId="2" borderId="1" xfId="1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left" vertical="top"/>
    </xf>
    <xf numFmtId="0" fontId="10" fillId="0" borderId="0" xfId="1" applyFont="1" applyFill="1" applyAlignment="1">
      <alignment horizontal="left"/>
    </xf>
    <xf numFmtId="164" fontId="7" fillId="0" borderId="0" xfId="18" applyNumberFormat="1" applyFont="1" applyFill="1" applyAlignment="1">
      <alignment horizontal="left"/>
    </xf>
    <xf numFmtId="0" fontId="22" fillId="0" borderId="1" xfId="1" applyFont="1" applyFill="1" applyBorder="1" applyAlignment="1">
      <alignment horizontal="left" wrapText="1"/>
    </xf>
    <xf numFmtId="0" fontId="9" fillId="0" borderId="1" xfId="3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right" vertical="center"/>
    </xf>
    <xf numFmtId="2" fontId="9" fillId="0" borderId="1" xfId="1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166" fontId="13" fillId="2" borderId="1" xfId="10" applyNumberFormat="1" applyFont="1" applyFill="1" applyBorder="1" applyAlignment="1">
      <alignment horizontal="center" vertical="center" wrapText="1"/>
    </xf>
    <xf numFmtId="49" fontId="9" fillId="0" borderId="2" xfId="5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right"/>
    </xf>
    <xf numFmtId="164" fontId="7" fillId="0" borderId="1" xfId="2" applyNumberFormat="1" applyFont="1" applyFill="1" applyBorder="1" applyAlignment="1">
      <alignment horizontal="right" wrapText="1"/>
    </xf>
    <xf numFmtId="164" fontId="7" fillId="0" borderId="1" xfId="7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164" fontId="7" fillId="0" borderId="3" xfId="1" applyNumberFormat="1" applyFont="1" applyFill="1" applyBorder="1" applyAlignment="1">
      <alignment horizontal="right"/>
    </xf>
    <xf numFmtId="164" fontId="9" fillId="0" borderId="1" xfId="4" applyNumberFormat="1" applyFont="1" applyFill="1" applyBorder="1" applyAlignment="1">
      <alignment horizontal="right"/>
    </xf>
    <xf numFmtId="164" fontId="7" fillId="0" borderId="1" xfId="4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 wrapText="1" shrinkToFit="1"/>
    </xf>
    <xf numFmtId="164" fontId="10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/>
    <xf numFmtId="164" fontId="7" fillId="0" borderId="3" xfId="2" applyNumberFormat="1" applyFont="1" applyFill="1" applyBorder="1" applyAlignment="1">
      <alignment horizontal="right" wrapText="1"/>
    </xf>
    <xf numFmtId="0" fontId="22" fillId="0" borderId="0" xfId="1" applyFont="1" applyFill="1"/>
    <xf numFmtId="49" fontId="7" fillId="0" borderId="1" xfId="1" applyNumberFormat="1" applyFont="1" applyFill="1" applyBorder="1"/>
    <xf numFmtId="0" fontId="7" fillId="0" borderId="1" xfId="1" applyFont="1" applyFill="1" applyBorder="1"/>
    <xf numFmtId="49" fontId="9" fillId="0" borderId="1" xfId="1" applyNumberFormat="1" applyFont="1" applyFill="1" applyBorder="1"/>
    <xf numFmtId="0" fontId="9" fillId="0" borderId="1" xfId="1" applyFont="1" applyFill="1" applyBorder="1"/>
    <xf numFmtId="0" fontId="7" fillId="3" borderId="0" xfId="1" applyFont="1" applyFill="1"/>
    <xf numFmtId="2" fontId="30" fillId="0" borderId="1" xfId="2" applyNumberFormat="1" applyFont="1" applyFill="1" applyBorder="1" applyAlignment="1">
      <alignment horizontal="right" wrapText="1"/>
    </xf>
    <xf numFmtId="2" fontId="8" fillId="0" borderId="1" xfId="0" applyNumberFormat="1" applyFont="1" applyBorder="1"/>
    <xf numFmtId="49" fontId="9" fillId="0" borderId="2" xfId="5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2" fontId="9" fillId="0" borderId="3" xfId="5" applyNumberFormat="1" applyFont="1" applyFill="1" applyBorder="1" applyAlignment="1">
      <alignment horizontal="center"/>
    </xf>
    <xf numFmtId="2" fontId="7" fillId="0" borderId="3" xfId="5" applyNumberFormat="1" applyFont="1" applyFill="1" applyBorder="1" applyAlignment="1">
      <alignment horizontal="center"/>
    </xf>
    <xf numFmtId="2" fontId="8" fillId="0" borderId="3" xfId="0" applyNumberFormat="1" applyFont="1" applyBorder="1"/>
    <xf numFmtId="2" fontId="30" fillId="0" borderId="3" xfId="2" applyNumberFormat="1" applyFont="1" applyFill="1" applyBorder="1" applyAlignment="1">
      <alignment horizontal="right" wrapText="1"/>
    </xf>
    <xf numFmtId="0" fontId="10" fillId="0" borderId="1" xfId="1" applyFont="1" applyFill="1" applyBorder="1" applyAlignment="1">
      <alignment horizontal="left" vertical="center" wrapText="1"/>
    </xf>
    <xf numFmtId="2" fontId="7" fillId="0" borderId="0" xfId="1" applyNumberFormat="1" applyFont="1" applyFill="1"/>
    <xf numFmtId="0" fontId="11" fillId="2" borderId="0" xfId="0" applyFont="1" applyFill="1" applyAlignment="1">
      <alignment horizontal="right" wrapText="1"/>
    </xf>
    <xf numFmtId="0" fontId="21" fillId="0" borderId="0" xfId="5" applyFont="1" applyBorder="1" applyAlignment="1">
      <alignment horizontal="center" wrapText="1"/>
    </xf>
    <xf numFmtId="0" fontId="6" fillId="0" borderId="0" xfId="18" applyFont="1" applyAlignment="1">
      <alignment wrapText="1"/>
    </xf>
    <xf numFmtId="0" fontId="22" fillId="0" borderId="1" xfId="1" applyFont="1" applyFill="1" applyBorder="1" applyAlignment="1">
      <alignment horizontal="left" vertical="top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166" fontId="28" fillId="0" borderId="1" xfId="10" applyNumberFormat="1" applyFont="1" applyFill="1" applyBorder="1" applyAlignment="1">
      <alignment horizontal="center" vertical="center" wrapText="1"/>
    </xf>
    <xf numFmtId="166" fontId="13" fillId="0" borderId="1" xfId="10" applyNumberFormat="1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/>
    </xf>
    <xf numFmtId="2" fontId="32" fillId="0" borderId="0" xfId="1" applyNumberFormat="1" applyFont="1" applyFill="1" applyAlignment="1"/>
    <xf numFmtId="0" fontId="31" fillId="0" borderId="0" xfId="0" applyFont="1" applyFill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right" wrapText="1"/>
    </xf>
    <xf numFmtId="0" fontId="27" fillId="0" borderId="0" xfId="0" applyFont="1"/>
    <xf numFmtId="167" fontId="11" fillId="0" borderId="0" xfId="0" applyNumberFormat="1" applyFont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0" fontId="35" fillId="0" borderId="3" xfId="144" applyFont="1" applyFill="1" applyBorder="1" applyAlignment="1">
      <alignment horizontal="left" vertical="center" wrapText="1"/>
    </xf>
    <xf numFmtId="0" fontId="36" fillId="0" borderId="1" xfId="145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 wrapText="1"/>
    </xf>
    <xf numFmtId="2" fontId="3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/>
    <xf numFmtId="0" fontId="37" fillId="0" borderId="1" xfId="0" applyFont="1" applyBorder="1"/>
    <xf numFmtId="0" fontId="9" fillId="0" borderId="1" xfId="0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right" wrapText="1"/>
    </xf>
    <xf numFmtId="0" fontId="35" fillId="0" borderId="3" xfId="143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wrapText="1"/>
    </xf>
    <xf numFmtId="0" fontId="10" fillId="0" borderId="3" xfId="1" applyFont="1" applyFill="1" applyBorder="1" applyAlignment="1">
      <alignment horizontal="left" wrapText="1"/>
    </xf>
    <xf numFmtId="49" fontId="14" fillId="2" borderId="0" xfId="0" applyNumberFormat="1" applyFont="1" applyFill="1" applyAlignment="1">
      <alignment horizontal="left" vertical="top"/>
    </xf>
    <xf numFmtId="0" fontId="0" fillId="0" borderId="0" xfId="0" applyAlignment="1"/>
    <xf numFmtId="2" fontId="7" fillId="4" borderId="0" xfId="1" applyNumberFormat="1" applyFont="1" applyFill="1" applyAlignment="1">
      <alignment horizontal="right"/>
    </xf>
    <xf numFmtId="164" fontId="9" fillId="0" borderId="0" xfId="1" applyNumberFormat="1" applyFont="1" applyFill="1"/>
    <xf numFmtId="164" fontId="7" fillId="4" borderId="1" xfId="1" applyNumberFormat="1" applyFont="1" applyFill="1" applyBorder="1" applyAlignment="1">
      <alignment horizontal="right"/>
    </xf>
    <xf numFmtId="164" fontId="7" fillId="0" borderId="0" xfId="1" applyNumberFormat="1" applyFont="1" applyFill="1"/>
    <xf numFmtId="164" fontId="7" fillId="0" borderId="0" xfId="1" applyNumberFormat="1" applyFont="1" applyFill="1" applyAlignment="1">
      <alignment vertical="top"/>
    </xf>
    <xf numFmtId="164" fontId="7" fillId="0" borderId="0" xfId="1" applyNumberFormat="1" applyFont="1" applyFill="1" applyAlignment="1"/>
    <xf numFmtId="164" fontId="7" fillId="0" borderId="0" xfId="1" applyNumberFormat="1" applyFont="1" applyFill="1" applyAlignment="1">
      <alignment horizontal="right"/>
    </xf>
    <xf numFmtId="164" fontId="7" fillId="4" borderId="0" xfId="1" applyNumberFormat="1" applyFont="1" applyFill="1" applyAlignment="1">
      <alignment horizontal="right"/>
    </xf>
    <xf numFmtId="164" fontId="7" fillId="5" borderId="1" xfId="1" applyNumberFormat="1" applyFont="1" applyFill="1" applyBorder="1" applyAlignment="1">
      <alignment horizontal="right"/>
    </xf>
    <xf numFmtId="164" fontId="7" fillId="5" borderId="0" xfId="1" applyNumberFormat="1" applyFont="1" applyFill="1"/>
    <xf numFmtId="0" fontId="7" fillId="5" borderId="0" xfId="1" applyFont="1" applyFill="1"/>
    <xf numFmtId="164" fontId="7" fillId="5" borderId="1" xfId="2" applyNumberFormat="1" applyFont="1" applyFill="1" applyBorder="1" applyAlignment="1">
      <alignment horizontal="right" wrapText="1"/>
    </xf>
    <xf numFmtId="164" fontId="7" fillId="5" borderId="1" xfId="1" applyNumberFormat="1" applyFont="1" applyFill="1" applyBorder="1" applyAlignment="1">
      <alignment horizontal="right" wrapText="1"/>
    </xf>
    <xf numFmtId="0" fontId="10" fillId="5" borderId="0" xfId="1" applyFont="1" applyFill="1"/>
    <xf numFmtId="49" fontId="7" fillId="5" borderId="1" xfId="1" applyNumberFormat="1" applyFont="1" applyFill="1" applyBorder="1"/>
    <xf numFmtId="0" fontId="7" fillId="5" borderId="1" xfId="1" applyFont="1" applyFill="1" applyBorder="1"/>
    <xf numFmtId="49" fontId="9" fillId="5" borderId="1" xfId="1" applyNumberFormat="1" applyFont="1" applyFill="1" applyBorder="1"/>
    <xf numFmtId="164" fontId="7" fillId="0" borderId="0" xfId="1" applyNumberFormat="1" applyFont="1" applyFill="1" applyBorder="1" applyAlignment="1">
      <alignment horizontal="right"/>
    </xf>
    <xf numFmtId="164" fontId="9" fillId="5" borderId="1" xfId="1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/>
    <xf numFmtId="0" fontId="7" fillId="0" borderId="0" xfId="146" applyFill="1" applyBorder="1"/>
    <xf numFmtId="49" fontId="14" fillId="0" borderId="0" xfId="146" applyNumberFormat="1" applyFont="1" applyFill="1" applyBorder="1" applyAlignment="1">
      <alignment horizontal="center" vertical="center"/>
    </xf>
    <xf numFmtId="0" fontId="14" fillId="0" borderId="0" xfId="146" applyFont="1" applyFill="1" applyBorder="1"/>
    <xf numFmtId="165" fontId="14" fillId="0" borderId="0" xfId="146" applyNumberFormat="1" applyFont="1" applyFill="1" applyBorder="1"/>
    <xf numFmtId="0" fontId="7" fillId="0" borderId="0" xfId="146" applyFont="1" applyFill="1" applyBorder="1" applyAlignment="1"/>
    <xf numFmtId="0" fontId="39" fillId="0" borderId="0" xfId="146" applyFont="1" applyFill="1" applyBorder="1"/>
    <xf numFmtId="0" fontId="7" fillId="0" borderId="0" xfId="146" applyFont="1" applyFill="1" applyBorder="1" applyAlignment="1">
      <alignment wrapText="1"/>
    </xf>
    <xf numFmtId="49" fontId="40" fillId="0" borderId="0" xfId="146" applyNumberFormat="1" applyFont="1" applyFill="1" applyBorder="1" applyAlignment="1">
      <alignment horizontal="left" vertical="center"/>
    </xf>
    <xf numFmtId="0" fontId="14" fillId="0" borderId="0" xfId="146" applyFont="1" applyFill="1" applyBorder="1" applyAlignment="1">
      <alignment horizontal="center"/>
    </xf>
    <xf numFmtId="165" fontId="14" fillId="0" borderId="0" xfId="146" applyNumberFormat="1" applyFont="1" applyFill="1" applyBorder="1" applyAlignment="1">
      <alignment horizontal="center"/>
    </xf>
    <xf numFmtId="1" fontId="14" fillId="0" borderId="0" xfId="146" applyNumberFormat="1" applyFont="1" applyFill="1" applyBorder="1" applyAlignment="1">
      <alignment horizontal="center"/>
    </xf>
    <xf numFmtId="1" fontId="11" fillId="0" borderId="0" xfId="146" applyNumberFormat="1" applyFont="1" applyFill="1" applyBorder="1" applyAlignment="1">
      <alignment horizontal="center"/>
    </xf>
    <xf numFmtId="1" fontId="39" fillId="0" borderId="0" xfId="146" applyNumberFormat="1" applyFont="1" applyFill="1" applyBorder="1"/>
    <xf numFmtId="0" fontId="13" fillId="0" borderId="15" xfId="146" applyFont="1" applyFill="1" applyBorder="1"/>
    <xf numFmtId="0" fontId="13" fillId="0" borderId="16" xfId="146" applyFont="1" applyFill="1" applyBorder="1"/>
    <xf numFmtId="49" fontId="13" fillId="0" borderId="1" xfId="146" applyNumberFormat="1" applyFont="1" applyFill="1" applyBorder="1" applyAlignment="1">
      <alignment horizontal="center" vertical="center" wrapText="1"/>
    </xf>
    <xf numFmtId="0" fontId="13" fillId="0" borderId="21" xfId="146" applyFont="1" applyFill="1" applyBorder="1"/>
    <xf numFmtId="0" fontId="13" fillId="0" borderId="22" xfId="146" applyFont="1" applyFill="1" applyBorder="1"/>
    <xf numFmtId="0" fontId="13" fillId="0" borderId="0" xfId="146" applyFont="1" applyFill="1" applyBorder="1"/>
    <xf numFmtId="0" fontId="13" fillId="0" borderId="23" xfId="146" applyFont="1" applyFill="1" applyBorder="1"/>
    <xf numFmtId="0" fontId="11" fillId="0" borderId="24" xfId="146" applyFont="1" applyFill="1" applyBorder="1"/>
    <xf numFmtId="0" fontId="11" fillId="0" borderId="25" xfId="146" applyFont="1" applyFill="1" applyBorder="1"/>
    <xf numFmtId="49" fontId="11" fillId="0" borderId="1" xfId="146" applyNumberFormat="1" applyFont="1" applyFill="1" applyBorder="1" applyAlignment="1">
      <alignment horizontal="center" vertical="center"/>
    </xf>
    <xf numFmtId="0" fontId="23" fillId="0" borderId="7" xfId="147" applyFont="1" applyBorder="1" applyAlignment="1">
      <alignment horizontal="center" vertical="center" wrapText="1"/>
    </xf>
    <xf numFmtId="0" fontId="23" fillId="0" borderId="27" xfId="147" applyFont="1" applyBorder="1" applyAlignment="1">
      <alignment horizontal="center" vertical="center" wrapText="1"/>
    </xf>
    <xf numFmtId="0" fontId="23" fillId="0" borderId="10" xfId="147" applyFont="1" applyBorder="1" applyAlignment="1">
      <alignment horizontal="center" vertical="center" wrapText="1"/>
    </xf>
    <xf numFmtId="0" fontId="23" fillId="0" borderId="1" xfId="147" applyFont="1" applyBorder="1" applyAlignment="1">
      <alignment horizontal="center" vertical="center" wrapText="1"/>
    </xf>
    <xf numFmtId="0" fontId="23" fillId="0" borderId="28" xfId="147" applyFont="1" applyBorder="1" applyAlignment="1">
      <alignment horizontal="center" vertical="center" wrapText="1"/>
    </xf>
    <xf numFmtId="0" fontId="11" fillId="0" borderId="21" xfId="146" applyFont="1" applyFill="1" applyBorder="1"/>
    <xf numFmtId="0" fontId="11" fillId="0" borderId="29" xfId="146" applyFont="1" applyFill="1" applyBorder="1"/>
    <xf numFmtId="0" fontId="11" fillId="0" borderId="0" xfId="146" applyFont="1" applyFill="1" applyBorder="1"/>
    <xf numFmtId="0" fontId="11" fillId="0" borderId="30" xfId="146" applyFont="1" applyFill="1" applyBorder="1"/>
    <xf numFmtId="0" fontId="13" fillId="0" borderId="27" xfId="146" applyFont="1" applyFill="1" applyBorder="1"/>
    <xf numFmtId="0" fontId="13" fillId="0" borderId="14" xfId="146" applyFont="1" applyFill="1" applyBorder="1"/>
    <xf numFmtId="49" fontId="13" fillId="0" borderId="1" xfId="146" applyNumberFormat="1" applyFont="1" applyFill="1" applyBorder="1" applyAlignment="1">
      <alignment horizontal="center" vertical="center"/>
    </xf>
    <xf numFmtId="0" fontId="11" fillId="0" borderId="1" xfId="146" applyFont="1" applyFill="1" applyBorder="1" applyAlignment="1">
      <alignment horizontal="center"/>
    </xf>
    <xf numFmtId="165" fontId="13" fillId="0" borderId="1" xfId="146" applyNumberFormat="1" applyFont="1" applyFill="1" applyBorder="1" applyAlignment="1">
      <alignment horizontal="center" vertical="center" wrapText="1"/>
    </xf>
    <xf numFmtId="0" fontId="13" fillId="0" borderId="7" xfId="146" applyFont="1" applyFill="1" applyBorder="1"/>
    <xf numFmtId="168" fontId="13" fillId="0" borderId="0" xfId="146" applyNumberFormat="1" applyFont="1" applyFill="1" applyBorder="1"/>
    <xf numFmtId="0" fontId="7" fillId="0" borderId="27" xfId="146" applyFont="1" applyFill="1" applyBorder="1"/>
    <xf numFmtId="0" fontId="7" fillId="0" borderId="14" xfId="146" applyFont="1" applyFill="1" applyBorder="1"/>
    <xf numFmtId="49" fontId="7" fillId="0" borderId="1" xfId="146" applyNumberFormat="1" applyFont="1" applyFill="1" applyBorder="1" applyAlignment="1">
      <alignment horizontal="center" vertical="center"/>
    </xf>
    <xf numFmtId="0" fontId="9" fillId="0" borderId="1" xfId="146" applyFont="1" applyFill="1" applyBorder="1" applyAlignment="1">
      <alignment horizontal="justify" vertical="center" wrapText="1"/>
    </xf>
    <xf numFmtId="165" fontId="7" fillId="0" borderId="1" xfId="146" applyNumberFormat="1" applyFont="1" applyFill="1" applyBorder="1" applyAlignment="1">
      <alignment horizontal="justify" wrapText="1"/>
    </xf>
    <xf numFmtId="43" fontId="23" fillId="0" borderId="6" xfId="147" applyNumberFormat="1" applyFont="1" applyFill="1" applyBorder="1" applyAlignment="1"/>
    <xf numFmtId="43" fontId="23" fillId="0" borderId="6" xfId="147" applyNumberFormat="1" applyFont="1" applyFill="1" applyBorder="1" applyAlignment="1">
      <alignment horizontal="center" vertical="center"/>
    </xf>
    <xf numFmtId="43" fontId="23" fillId="0" borderId="6" xfId="147" applyNumberFormat="1" applyFont="1" applyBorder="1" applyAlignment="1">
      <alignment horizontal="center" vertical="center"/>
    </xf>
    <xf numFmtId="168" fontId="7" fillId="0" borderId="6" xfId="133" applyNumberFormat="1" applyFont="1" applyFill="1" applyBorder="1" applyAlignment="1">
      <alignment horizontal="center"/>
    </xf>
    <xf numFmtId="0" fontId="7" fillId="0" borderId="0" xfId="146" applyFont="1" applyFill="1" applyBorder="1"/>
    <xf numFmtId="168" fontId="41" fillId="0" borderId="0" xfId="146" applyNumberFormat="1" applyFont="1" applyFill="1" applyBorder="1"/>
    <xf numFmtId="0" fontId="7" fillId="0" borderId="7" xfId="146" applyFont="1" applyFill="1" applyBorder="1"/>
    <xf numFmtId="43" fontId="7" fillId="0" borderId="6" xfId="147" applyNumberFormat="1" applyFont="1" applyBorder="1" applyAlignment="1">
      <alignment vertical="center"/>
    </xf>
    <xf numFmtId="0" fontId="13" fillId="0" borderId="24" xfId="146" applyFont="1" applyFill="1" applyBorder="1"/>
    <xf numFmtId="0" fontId="13" fillId="0" borderId="25" xfId="146" applyFont="1" applyFill="1" applyBorder="1"/>
    <xf numFmtId="0" fontId="7" fillId="0" borderId="4" xfId="147" applyFont="1" applyBorder="1" applyAlignment="1">
      <alignment horizontal="justify" vertical="top"/>
    </xf>
    <xf numFmtId="43" fontId="23" fillId="0" borderId="4" xfId="147" applyNumberFormat="1" applyFont="1" applyFill="1" applyBorder="1" applyAlignment="1"/>
    <xf numFmtId="43" fontId="11" fillId="0" borderId="7" xfId="147" applyNumberFormat="1" applyFont="1" applyFill="1" applyBorder="1" applyAlignment="1">
      <alignment horizontal="center" vertical="center"/>
    </xf>
    <xf numFmtId="168" fontId="13" fillId="0" borderId="30" xfId="133" applyNumberFormat="1" applyFont="1" applyFill="1" applyBorder="1"/>
    <xf numFmtId="0" fontId="13" fillId="0" borderId="30" xfId="146" applyFont="1" applyFill="1" applyBorder="1"/>
    <xf numFmtId="49" fontId="41" fillId="0" borderId="1" xfId="146" applyNumberFormat="1" applyFont="1" applyFill="1" applyBorder="1" applyAlignment="1">
      <alignment horizontal="center" vertical="center"/>
    </xf>
    <xf numFmtId="165" fontId="41" fillId="0" borderId="1" xfId="146" applyNumberFormat="1" applyFont="1" applyFill="1" applyBorder="1" applyAlignment="1">
      <alignment horizontal="center" vertical="center" wrapText="1"/>
    </xf>
    <xf numFmtId="43" fontId="23" fillId="0" borderId="1" xfId="147" applyNumberFormat="1" applyFont="1" applyFill="1" applyBorder="1" applyAlignment="1"/>
    <xf numFmtId="43" fontId="23" fillId="0" borderId="1" xfId="133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146" applyFont="1" applyFill="1" applyBorder="1"/>
    <xf numFmtId="0" fontId="9" fillId="0" borderId="14" xfId="146" applyFont="1" applyFill="1" applyBorder="1"/>
    <xf numFmtId="49" fontId="42" fillId="0" borderId="1" xfId="146" applyNumberFormat="1" applyFont="1" applyFill="1" applyBorder="1" applyAlignment="1">
      <alignment horizontal="center" vertical="center"/>
    </xf>
    <xf numFmtId="0" fontId="9" fillId="0" borderId="9" xfId="146" applyFont="1" applyFill="1" applyBorder="1" applyAlignment="1">
      <alignment horizontal="justify" vertical="center" wrapText="1"/>
    </xf>
    <xf numFmtId="165" fontId="42" fillId="0" borderId="4" xfId="146" applyNumberFormat="1" applyFont="1" applyFill="1" applyBorder="1" applyAlignment="1">
      <alignment horizontal="center" vertical="center" wrapText="1"/>
    </xf>
    <xf numFmtId="168" fontId="9" fillId="0" borderId="7" xfId="133" applyNumberFormat="1" applyFont="1" applyFill="1" applyBorder="1"/>
    <xf numFmtId="0" fontId="9" fillId="0" borderId="0" xfId="146" applyFont="1" applyFill="1" applyBorder="1"/>
    <xf numFmtId="168" fontId="42" fillId="0" borderId="0" xfId="146" applyNumberFormat="1" applyFont="1" applyFill="1" applyBorder="1"/>
    <xf numFmtId="0" fontId="9" fillId="0" borderId="7" xfId="146" applyFont="1" applyFill="1" applyBorder="1"/>
    <xf numFmtId="0" fontId="7" fillId="0" borderId="31" xfId="147" applyFont="1" applyBorder="1" applyAlignment="1">
      <alignment horizontal="justify" vertical="top" wrapText="1"/>
    </xf>
    <xf numFmtId="43" fontId="9" fillId="0" borderId="4" xfId="147" applyNumberFormat="1" applyFont="1" applyBorder="1" applyAlignment="1">
      <alignment horizontal="center"/>
    </xf>
    <xf numFmtId="43" fontId="11" fillId="0" borderId="1" xfId="133" applyNumberFormat="1" applyFont="1" applyFill="1" applyBorder="1" applyAlignment="1" applyProtection="1">
      <alignment horizontal="center" vertical="center" wrapText="1"/>
      <protection locked="0"/>
    </xf>
    <xf numFmtId="43" fontId="11" fillId="0" borderId="1" xfId="133" applyNumberFormat="1" applyFont="1" applyFill="1" applyBorder="1" applyAlignment="1">
      <alignment horizontal="center" vertical="center"/>
    </xf>
    <xf numFmtId="169" fontId="7" fillId="0" borderId="6" xfId="133" applyNumberFormat="1" applyFont="1" applyFill="1" applyBorder="1" applyAlignment="1">
      <alignment horizontal="center"/>
    </xf>
    <xf numFmtId="170" fontId="7" fillId="0" borderId="0" xfId="146" applyNumberFormat="1" applyFont="1" applyFill="1" applyBorder="1"/>
    <xf numFmtId="0" fontId="7" fillId="0" borderId="1" xfId="146" applyFont="1" applyFill="1" applyBorder="1" applyAlignment="1">
      <alignment horizontal="justify" vertical="center" wrapText="1"/>
    </xf>
    <xf numFmtId="168" fontId="7" fillId="0" borderId="32" xfId="133" applyNumberFormat="1" applyFont="1" applyFill="1" applyBorder="1"/>
    <xf numFmtId="168" fontId="7" fillId="0" borderId="7" xfId="133" applyNumberFormat="1" applyFont="1" applyFill="1" applyBorder="1"/>
    <xf numFmtId="49" fontId="9" fillId="0" borderId="1" xfId="146" applyNumberFormat="1" applyFont="1" applyFill="1" applyBorder="1" applyAlignment="1">
      <alignment horizontal="center" vertical="center"/>
    </xf>
    <xf numFmtId="1" fontId="9" fillId="0" borderId="1" xfId="146" applyNumberFormat="1" applyFont="1" applyFill="1" applyBorder="1" applyAlignment="1" applyProtection="1">
      <alignment horizontal="justify" vertical="center" wrapText="1"/>
      <protection locked="0"/>
    </xf>
    <xf numFmtId="165" fontId="9" fillId="0" borderId="1" xfId="146" applyNumberFormat="1" applyFont="1" applyFill="1" applyBorder="1" applyAlignment="1">
      <alignment horizontal="justify" wrapText="1"/>
    </xf>
    <xf numFmtId="43" fontId="23" fillId="0" borderId="1" xfId="147" applyNumberFormat="1" applyFont="1" applyFill="1" applyBorder="1" applyAlignment="1">
      <alignment horizontal="center" vertical="center"/>
    </xf>
    <xf numFmtId="43" fontId="23" fillId="0" borderId="1" xfId="133" applyNumberFormat="1" applyFont="1" applyFill="1" applyBorder="1" applyAlignment="1" applyProtection="1">
      <alignment vertical="center" wrapText="1"/>
      <protection locked="0"/>
    </xf>
    <xf numFmtId="43" fontId="43" fillId="0" borderId="1" xfId="133" applyNumberFormat="1" applyFont="1" applyFill="1" applyBorder="1" applyAlignment="1" applyProtection="1">
      <alignment vertical="center" wrapText="1"/>
      <protection locked="0"/>
    </xf>
    <xf numFmtId="43" fontId="44" fillId="0" borderId="1" xfId="133" applyNumberFormat="1" applyFont="1" applyFill="1" applyBorder="1" applyAlignment="1">
      <alignment vertical="center"/>
    </xf>
    <xf numFmtId="43" fontId="45" fillId="0" borderId="1" xfId="133" applyNumberFormat="1" applyFont="1" applyFill="1" applyBorder="1" applyAlignment="1">
      <alignment vertical="center"/>
    </xf>
    <xf numFmtId="168" fontId="9" fillId="0" borderId="22" xfId="133" applyNumberFormat="1" applyFont="1" applyFill="1" applyBorder="1"/>
    <xf numFmtId="170" fontId="9" fillId="0" borderId="0" xfId="146" applyNumberFormat="1" applyFont="1" applyFill="1" applyBorder="1"/>
    <xf numFmtId="0" fontId="9" fillId="0" borderId="6" xfId="147" applyFont="1" applyFill="1" applyBorder="1" applyAlignment="1">
      <alignment horizontal="justify" wrapText="1"/>
    </xf>
    <xf numFmtId="43" fontId="23" fillId="0" borderId="1" xfId="147" applyNumberFormat="1" applyFont="1" applyFill="1" applyBorder="1" applyAlignment="1">
      <alignment vertical="center"/>
    </xf>
    <xf numFmtId="168" fontId="9" fillId="0" borderId="0" xfId="133" applyNumberFormat="1" applyFont="1" applyFill="1" applyBorder="1"/>
    <xf numFmtId="1" fontId="7" fillId="0" borderId="1" xfId="146" applyNumberFormat="1" applyFont="1" applyFill="1" applyBorder="1" applyAlignment="1" applyProtection="1">
      <alignment horizontal="justify" vertical="center" wrapText="1"/>
      <protection locked="0"/>
    </xf>
    <xf numFmtId="43" fontId="11" fillId="0" borderId="1" xfId="147" applyNumberFormat="1" applyFont="1" applyFill="1" applyBorder="1" applyAlignment="1">
      <alignment vertical="center"/>
    </xf>
    <xf numFmtId="168" fontId="11" fillId="0" borderId="1" xfId="133" applyNumberFormat="1" applyFont="1" applyFill="1" applyBorder="1" applyAlignment="1" applyProtection="1">
      <alignment vertical="center" wrapText="1"/>
      <protection locked="0"/>
    </xf>
    <xf numFmtId="168" fontId="46" fillId="0" borderId="1" xfId="133" applyNumberFormat="1" applyFont="1" applyFill="1" applyBorder="1" applyAlignment="1">
      <alignment vertical="center"/>
    </xf>
    <xf numFmtId="168" fontId="34" fillId="0" borderId="1" xfId="133" applyNumberFormat="1" applyFont="1" applyFill="1" applyBorder="1" applyAlignment="1">
      <alignment vertical="center"/>
    </xf>
    <xf numFmtId="168" fontId="7" fillId="0" borderId="0" xfId="133" applyNumberFormat="1" applyFont="1" applyFill="1" applyBorder="1"/>
    <xf numFmtId="49" fontId="7" fillId="0" borderId="1" xfId="0" applyNumberFormat="1" applyFont="1" applyBorder="1" applyAlignment="1">
      <alignment horizontal="left" vertical="center" wrapText="1"/>
    </xf>
    <xf numFmtId="0" fontId="7" fillId="0" borderId="6" xfId="147" applyFont="1" applyFill="1" applyBorder="1" applyAlignment="1">
      <alignment horizontal="justify" wrapText="1"/>
    </xf>
    <xf numFmtId="43" fontId="11" fillId="0" borderId="1" xfId="133" applyNumberFormat="1" applyFont="1" applyFill="1" applyBorder="1" applyAlignment="1" applyProtection="1">
      <alignment vertical="center" wrapText="1"/>
      <protection locked="0"/>
    </xf>
    <xf numFmtId="43" fontId="46" fillId="0" borderId="1" xfId="133" applyNumberFormat="1" applyFont="1" applyFill="1" applyBorder="1" applyAlignment="1">
      <alignment vertical="center"/>
    </xf>
    <xf numFmtId="43" fontId="34" fillId="0" borderId="1" xfId="133" applyNumberFormat="1" applyFont="1" applyFill="1" applyBorder="1" applyAlignment="1">
      <alignment vertical="center"/>
    </xf>
    <xf numFmtId="43" fontId="23" fillId="0" borderId="1" xfId="147" applyNumberFormat="1" applyFont="1" applyBorder="1" applyAlignment="1">
      <alignment vertical="center"/>
    </xf>
    <xf numFmtId="0" fontId="42" fillId="0" borderId="1" xfId="146" applyFont="1" applyFill="1" applyBorder="1"/>
    <xf numFmtId="43" fontId="42" fillId="0" borderId="1" xfId="146" applyNumberFormat="1" applyFont="1" applyFill="1" applyBorder="1" applyAlignment="1"/>
    <xf numFmtId="43" fontId="42" fillId="0" borderId="1" xfId="146" applyNumberFormat="1" applyFont="1" applyFill="1" applyBorder="1"/>
    <xf numFmtId="0" fontId="42" fillId="0" borderId="0" xfId="146" applyFont="1" applyFill="1"/>
    <xf numFmtId="0" fontId="7" fillId="0" borderId="0" xfId="146" applyFill="1"/>
    <xf numFmtId="43" fontId="7" fillId="0" borderId="0" xfId="146" applyNumberFormat="1" applyFont="1" applyFill="1"/>
    <xf numFmtId="0" fontId="7" fillId="0" borderId="33" xfId="146" applyFont="1" applyFill="1" applyBorder="1" applyAlignment="1">
      <alignment horizontal="center" vertical="center"/>
    </xf>
    <xf numFmtId="0" fontId="14" fillId="0" borderId="33" xfId="146" applyFont="1" applyFill="1" applyBorder="1"/>
    <xf numFmtId="165" fontId="14" fillId="0" borderId="33" xfId="146" applyNumberFormat="1" applyFont="1" applyFill="1" applyBorder="1"/>
    <xf numFmtId="0" fontId="7" fillId="0" borderId="0" xfId="146" applyFont="1" applyFill="1"/>
    <xf numFmtId="0" fontId="48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64" fontId="7" fillId="7" borderId="1" xfId="1" applyNumberFormat="1" applyFont="1" applyFill="1" applyBorder="1" applyAlignment="1">
      <alignment horizontal="right"/>
    </xf>
    <xf numFmtId="164" fontId="7" fillId="7" borderId="1" xfId="1" applyNumberFormat="1" applyFont="1" applyFill="1" applyBorder="1" applyAlignment="1">
      <alignment horizontal="right" wrapText="1"/>
    </xf>
    <xf numFmtId="164" fontId="7" fillId="7" borderId="1" xfId="2" applyNumberFormat="1" applyFont="1" applyFill="1" applyBorder="1" applyAlignment="1">
      <alignment horizontal="right" wrapText="1"/>
    </xf>
    <xf numFmtId="164" fontId="7" fillId="7" borderId="1" xfId="5" applyNumberFormat="1" applyFont="1" applyFill="1" applyBorder="1" applyAlignment="1">
      <alignment horizontal="right" wrapText="1"/>
    </xf>
    <xf numFmtId="164" fontId="7" fillId="7" borderId="1" xfId="0" applyNumberFormat="1" applyFont="1" applyFill="1" applyBorder="1" applyAlignment="1">
      <alignment horizontal="right" wrapText="1" shrinkToFit="1"/>
    </xf>
    <xf numFmtId="0" fontId="7" fillId="7" borderId="0" xfId="1" applyFont="1" applyFill="1"/>
    <xf numFmtId="2" fontId="7" fillId="0" borderId="1" xfId="1" applyNumberFormat="1" applyFont="1" applyFill="1" applyBorder="1"/>
    <xf numFmtId="43" fontId="11" fillId="0" borderId="6" xfId="147" applyNumberFormat="1" applyFont="1" applyBorder="1" applyAlignment="1">
      <alignment horizontal="center"/>
    </xf>
    <xf numFmtId="43" fontId="11" fillId="0" borderId="6" xfId="147" applyNumberFormat="1" applyFont="1" applyFill="1" applyBorder="1" applyAlignment="1">
      <alignment horizontal="center"/>
    </xf>
    <xf numFmtId="43" fontId="11" fillId="6" borderId="6" xfId="147" applyNumberFormat="1" applyFont="1" applyFill="1" applyBorder="1" applyAlignment="1">
      <alignment horizontal="center"/>
    </xf>
    <xf numFmtId="0" fontId="11" fillId="0" borderId="0" xfId="0" applyFont="1"/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26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3" fontId="13" fillId="0" borderId="1" xfId="0" applyNumberFormat="1" applyFont="1" applyFill="1" applyBorder="1" applyAlignment="1">
      <alignment horizontal="center" vertical="center" wrapText="1"/>
    </xf>
    <xf numFmtId="43" fontId="26" fillId="0" borderId="1" xfId="0" applyNumberFormat="1" applyFont="1" applyFill="1" applyBorder="1" applyAlignment="1">
      <alignment horizontal="center" vertical="center" wrapText="1"/>
    </xf>
    <xf numFmtId="43" fontId="26" fillId="0" borderId="1" xfId="0" applyNumberFormat="1" applyFont="1" applyFill="1" applyBorder="1" applyAlignment="1">
      <alignment horizontal="center" wrapText="1"/>
    </xf>
    <xf numFmtId="43" fontId="26" fillId="0" borderId="1" xfId="0" applyNumberFormat="1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0" fillId="0" borderId="0" xfId="0" applyBorder="1"/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41" fillId="0" borderId="0" xfId="5" applyFont="1" applyAlignment="1">
      <alignment wrapText="1"/>
    </xf>
    <xf numFmtId="0" fontId="34" fillId="0" borderId="0" xfId="0" applyFont="1"/>
    <xf numFmtId="0" fontId="7" fillId="0" borderId="0" xfId="85" applyFont="1" applyAlignment="1">
      <alignment vertical="top" wrapText="1"/>
    </xf>
    <xf numFmtId="0" fontId="7" fillId="0" borderId="0" xfId="85" applyNumberFormat="1" applyFont="1" applyFill="1" applyBorder="1" applyAlignment="1" applyProtection="1">
      <alignment horizontal="justify" vertical="center" wrapText="1"/>
    </xf>
    <xf numFmtId="0" fontId="7" fillId="0" borderId="0" xfId="85" applyNumberFormat="1" applyFont="1" applyFill="1" applyBorder="1" applyAlignment="1" applyProtection="1">
      <alignment vertical="top" wrapText="1"/>
    </xf>
    <xf numFmtId="0" fontId="7" fillId="0" borderId="0" xfId="85" applyFont="1" applyAlignment="1">
      <alignment vertical="center" wrapText="1"/>
    </xf>
    <xf numFmtId="0" fontId="7" fillId="0" borderId="0" xfId="85" applyFont="1" applyAlignment="1">
      <alignment horizontal="left" vertical="top" wrapText="1"/>
    </xf>
    <xf numFmtId="0" fontId="23" fillId="0" borderId="0" xfId="85" applyFont="1" applyBorder="1" applyAlignment="1">
      <alignment horizontal="justify" vertical="center" wrapText="1"/>
    </xf>
    <xf numFmtId="0" fontId="23" fillId="0" borderId="0" xfId="85" applyFont="1" applyBorder="1" applyAlignment="1">
      <alignment horizontal="center" wrapText="1"/>
    </xf>
    <xf numFmtId="0" fontId="9" fillId="0" borderId="0" xfId="85" applyFont="1" applyBorder="1" applyAlignment="1">
      <alignment vertical="center" wrapText="1"/>
    </xf>
    <xf numFmtId="0" fontId="11" fillId="0" borderId="0" xfId="85" applyFont="1" applyAlignment="1">
      <alignment vertical="top" wrapText="1"/>
    </xf>
    <xf numFmtId="0" fontId="11" fillId="0" borderId="0" xfId="85" applyFont="1" applyAlignment="1">
      <alignment horizontal="right" vertical="top" wrapText="1"/>
    </xf>
    <xf numFmtId="0" fontId="9" fillId="0" borderId="1" xfId="85" applyNumberFormat="1" applyFont="1" applyBorder="1" applyAlignment="1">
      <alignment horizontal="center" vertical="center" wrapText="1"/>
    </xf>
    <xf numFmtId="0" fontId="9" fillId="0" borderId="1" xfId="85" applyFont="1" applyBorder="1" applyAlignment="1">
      <alignment horizontal="center" vertical="center" wrapText="1"/>
    </xf>
    <xf numFmtId="0" fontId="9" fillId="0" borderId="1" xfId="85" applyFont="1" applyFill="1" applyBorder="1" applyAlignment="1">
      <alignment horizontal="center" vertical="center" wrapText="1"/>
    </xf>
    <xf numFmtId="0" fontId="9" fillId="0" borderId="1" xfId="85" applyFont="1" applyBorder="1" applyAlignment="1">
      <alignment vertical="top" wrapText="1"/>
    </xf>
    <xf numFmtId="0" fontId="23" fillId="0" borderId="1" xfId="85" applyNumberFormat="1" applyFont="1" applyFill="1" applyBorder="1" applyAlignment="1" applyProtection="1">
      <alignment horizontal="left" vertical="center" wrapText="1"/>
    </xf>
    <xf numFmtId="0" fontId="23" fillId="0" borderId="1" xfId="85" applyNumberFormat="1" applyFont="1" applyFill="1" applyBorder="1" applyAlignment="1" applyProtection="1">
      <alignment vertical="top" wrapText="1"/>
    </xf>
    <xf numFmtId="171" fontId="23" fillId="0" borderId="1" xfId="85" applyNumberFormat="1" applyFont="1" applyFill="1" applyBorder="1" applyAlignment="1" applyProtection="1">
      <alignment horizontal="right" wrapText="1"/>
    </xf>
    <xf numFmtId="0" fontId="9" fillId="0" borderId="0" xfId="85" applyFont="1" applyAlignment="1">
      <alignment vertical="top" wrapText="1"/>
    </xf>
    <xf numFmtId="0" fontId="11" fillId="0" borderId="0" xfId="85" applyNumberFormat="1" applyFont="1" applyFill="1" applyBorder="1" applyAlignment="1" applyProtection="1">
      <alignment horizontal="justify" vertical="center" wrapText="1"/>
    </xf>
    <xf numFmtId="0" fontId="11" fillId="0" borderId="0" xfId="85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2" fontId="7" fillId="0" borderId="0" xfId="1" applyNumberFormat="1" applyFont="1" applyFill="1" applyAlignment="1">
      <alignment horizontal="left"/>
    </xf>
    <xf numFmtId="2" fontId="7" fillId="0" borderId="1" xfId="4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>
      <alignment horizontal="right" wrapText="1"/>
    </xf>
    <xf numFmtId="2" fontId="7" fillId="0" borderId="1" xfId="2" applyNumberFormat="1" applyFont="1" applyFill="1" applyBorder="1" applyAlignment="1">
      <alignment horizontal="right" wrapText="1"/>
    </xf>
    <xf numFmtId="2" fontId="32" fillId="0" borderId="1" xfId="2" applyNumberFormat="1" applyFont="1" applyFill="1" applyBorder="1" applyAlignment="1">
      <alignment horizontal="right" wrapText="1"/>
    </xf>
    <xf numFmtId="2" fontId="7" fillId="0" borderId="1" xfId="5" applyNumberFormat="1" applyFont="1" applyFill="1" applyBorder="1" applyAlignment="1">
      <alignment horizontal="right" wrapText="1"/>
    </xf>
    <xf numFmtId="2" fontId="7" fillId="0" borderId="3" xfId="2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 shrinkToFit="1"/>
    </xf>
    <xf numFmtId="2" fontId="7" fillId="0" borderId="1" xfId="2" applyNumberFormat="1" applyFont="1" applyFill="1" applyBorder="1" applyAlignment="1">
      <alignment horizontal="right" vertical="top" wrapText="1"/>
    </xf>
    <xf numFmtId="2" fontId="32" fillId="0" borderId="1" xfId="1" applyNumberFormat="1" applyFont="1" applyFill="1" applyBorder="1" applyAlignment="1">
      <alignment horizontal="right"/>
    </xf>
    <xf numFmtId="2" fontId="7" fillId="0" borderId="3" xfId="1" applyNumberFormat="1" applyFont="1" applyFill="1" applyBorder="1" applyAlignment="1">
      <alignment horizontal="right"/>
    </xf>
    <xf numFmtId="2" fontId="7" fillId="0" borderId="1" xfId="1" applyNumberFormat="1" applyFont="1" applyFill="1" applyBorder="1" applyAlignment="1"/>
    <xf numFmtId="2" fontId="10" fillId="0" borderId="1" xfId="1" applyNumberFormat="1" applyFont="1" applyFill="1" applyBorder="1" applyAlignment="1">
      <alignment horizontal="right" wrapText="1"/>
    </xf>
    <xf numFmtId="2" fontId="7" fillId="0" borderId="1" xfId="7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85" applyFont="1" applyAlignment="1">
      <alignment horizontal="left" vertical="top" wrapText="1"/>
    </xf>
    <xf numFmtId="165" fontId="41" fillId="0" borderId="1" xfId="146" applyNumberFormat="1" applyFont="1" applyFill="1" applyBorder="1" applyAlignment="1">
      <alignment horizontal="center" vertical="center" wrapText="1"/>
    </xf>
    <xf numFmtId="2" fontId="7" fillId="4" borderId="1" xfId="1" applyNumberFormat="1" applyFont="1" applyFill="1" applyBorder="1" applyAlignment="1">
      <alignment horizontal="right"/>
    </xf>
    <xf numFmtId="2" fontId="9" fillId="0" borderId="1" xfId="4" applyNumberFormat="1" applyFont="1" applyFill="1" applyBorder="1" applyAlignment="1">
      <alignment horizontal="right"/>
    </xf>
    <xf numFmtId="2" fontId="9" fillId="4" borderId="1" xfId="1" applyNumberFormat="1" applyFont="1" applyFill="1" applyBorder="1" applyAlignment="1">
      <alignment horizontal="right"/>
    </xf>
    <xf numFmtId="2" fontId="7" fillId="5" borderId="1" xfId="1" applyNumberFormat="1" applyFont="1" applyFill="1" applyBorder="1" applyAlignment="1">
      <alignment horizontal="right"/>
    </xf>
    <xf numFmtId="2" fontId="9" fillId="5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" applyFont="1" applyAlignment="1">
      <alignment horizontal="right"/>
    </xf>
    <xf numFmtId="0" fontId="0" fillId="0" borderId="0" xfId="0" applyAlignment="1">
      <alignment horizontal="left"/>
    </xf>
    <xf numFmtId="2" fontId="31" fillId="0" borderId="0" xfId="0" applyNumberFormat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3" fillId="0" borderId="1" xfId="85" applyFont="1" applyBorder="1" applyAlignment="1">
      <alignment horizontal="center" vertical="center" wrapText="1"/>
    </xf>
    <xf numFmtId="0" fontId="53" fillId="0" borderId="1" xfId="85" applyNumberFormat="1" applyFont="1" applyBorder="1" applyAlignment="1">
      <alignment horizontal="center" vertical="center" wrapText="1"/>
    </xf>
    <xf numFmtId="0" fontId="53" fillId="0" borderId="0" xfId="85" applyFont="1" applyAlignment="1">
      <alignment vertical="top" wrapText="1"/>
    </xf>
    <xf numFmtId="0" fontId="26" fillId="0" borderId="3" xfId="0" applyFont="1" applyFill="1" applyBorder="1" applyAlignment="1">
      <alignment horizontal="center" wrapText="1"/>
    </xf>
    <xf numFmtId="0" fontId="50" fillId="0" borderId="5" xfId="0" applyFont="1" applyFill="1" applyBorder="1" applyAlignment="1">
      <alignment horizontal="center"/>
    </xf>
    <xf numFmtId="0" fontId="50" fillId="0" borderId="2" xfId="0" applyFont="1" applyFill="1" applyBorder="1" applyAlignment="1">
      <alignment horizontal="center"/>
    </xf>
    <xf numFmtId="0" fontId="26" fillId="0" borderId="4" xfId="0" applyFont="1" applyBorder="1" applyAlignment="1">
      <alignment horizontal="justify" vertical="center"/>
    </xf>
    <xf numFmtId="0" fontId="52" fillId="0" borderId="7" xfId="0" applyFont="1" applyBorder="1"/>
    <xf numFmtId="0" fontId="52" fillId="0" borderId="6" xfId="0" applyFont="1" applyBorder="1"/>
    <xf numFmtId="0" fontId="26" fillId="0" borderId="7" xfId="0" applyFont="1" applyBorder="1" applyAlignment="1">
      <alignment horizontal="justify" vertical="center"/>
    </xf>
    <xf numFmtId="0" fontId="26" fillId="0" borderId="6" xfId="0" applyFont="1" applyBorder="1" applyAlignment="1">
      <alignment horizontal="justify" vertical="center"/>
    </xf>
    <xf numFmtId="0" fontId="27" fillId="0" borderId="7" xfId="0" applyFont="1" applyBorder="1"/>
    <xf numFmtId="0" fontId="27" fillId="0" borderId="6" xfId="0" applyFont="1" applyBorder="1"/>
    <xf numFmtId="0" fontId="51" fillId="0" borderId="5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/>
    </xf>
    <xf numFmtId="0" fontId="26" fillId="0" borderId="4" xfId="0" applyFont="1" applyBorder="1" applyAlignment="1">
      <alignment horizontal="center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top" wrapText="1"/>
    </xf>
    <xf numFmtId="0" fontId="52" fillId="0" borderId="1" xfId="0" applyFont="1" applyBorder="1" applyAlignment="1">
      <alignment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2" fillId="0" borderId="0" xfId="5" applyFont="1" applyBorder="1" applyAlignment="1">
      <alignment horizontal="center" wrapText="1"/>
    </xf>
    <xf numFmtId="0" fontId="41" fillId="0" borderId="0" xfId="5" applyFont="1" applyAlignment="1">
      <alignment wrapText="1"/>
    </xf>
    <xf numFmtId="49" fontId="11" fillId="0" borderId="0" xfId="0" applyNumberFormat="1" applyFont="1" applyAlignment="1">
      <alignment horizontal="left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6" xfId="0" applyFont="1" applyBorder="1" applyAlignment="1">
      <alignment horizontal="center" wrapText="1"/>
    </xf>
    <xf numFmtId="0" fontId="48" fillId="0" borderId="6" xfId="0" applyFont="1" applyBorder="1" applyAlignment="1">
      <alignment horizontal="center"/>
    </xf>
    <xf numFmtId="0" fontId="26" fillId="2" borderId="0" xfId="0" applyFont="1" applyFill="1" applyBorder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2" fontId="9" fillId="0" borderId="4" xfId="1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2" fontId="31" fillId="0" borderId="6" xfId="0" applyNumberFormat="1" applyFont="1" applyFill="1" applyBorder="1" applyAlignment="1">
      <alignment horizontal="center" vertical="center" wrapText="1"/>
    </xf>
    <xf numFmtId="2" fontId="9" fillId="0" borderId="13" xfId="1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Alignment="1">
      <alignment horizontal="left" wrapText="1"/>
    </xf>
    <xf numFmtId="2" fontId="38" fillId="0" borderId="0" xfId="0" applyNumberFormat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9" fillId="0" borderId="13" xfId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49" fontId="9" fillId="0" borderId="3" xfId="5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49" fontId="9" fillId="0" borderId="1" xfId="5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9" fillId="0" borderId="3" xfId="5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9" fillId="0" borderId="0" xfId="5" applyFont="1" applyBorder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0" fontId="21" fillId="0" borderId="0" xfId="5" applyFont="1" applyBorder="1" applyAlignment="1">
      <alignment horizontal="center" wrapText="1"/>
    </xf>
    <xf numFmtId="0" fontId="6" fillId="0" borderId="0" xfId="18" applyFont="1" applyAlignment="1">
      <alignment wrapText="1"/>
    </xf>
    <xf numFmtId="0" fontId="0" fillId="0" borderId="0" xfId="0" applyFill="1" applyAlignment="1">
      <alignment wrapText="1"/>
    </xf>
    <xf numFmtId="2" fontId="7" fillId="0" borderId="0" xfId="5" applyNumberFormat="1" applyFont="1" applyAlignment="1">
      <alignment horizontal="left" wrapText="1"/>
    </xf>
    <xf numFmtId="2" fontId="0" fillId="0" borderId="0" xfId="0" applyNumberFormat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9" fillId="0" borderId="2" xfId="5" applyNumberFormat="1" applyFont="1" applyFill="1" applyBorder="1" applyAlignment="1">
      <alignment horizontal="center" wrapText="1"/>
    </xf>
    <xf numFmtId="49" fontId="9" fillId="0" borderId="2" xfId="5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167" fontId="14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7" fillId="0" borderId="0" xfId="85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1" xfId="85" applyFont="1" applyBorder="1" applyAlignment="1">
      <alignment horizontal="center" vertical="center" wrapText="1"/>
    </xf>
    <xf numFmtId="0" fontId="26" fillId="0" borderId="0" xfId="85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wrapText="1"/>
    </xf>
    <xf numFmtId="0" fontId="7" fillId="0" borderId="0" xfId="146" applyFont="1" applyFill="1" applyBorder="1" applyAlignment="1">
      <alignment horizontal="left" vertical="top" wrapText="1"/>
    </xf>
    <xf numFmtId="0" fontId="26" fillId="0" borderId="0" xfId="146" applyFont="1" applyFill="1" applyBorder="1" applyAlignment="1">
      <alignment horizontal="center" vertical="center"/>
    </xf>
    <xf numFmtId="0" fontId="0" fillId="0" borderId="0" xfId="0" applyAlignment="1"/>
    <xf numFmtId="0" fontId="13" fillId="0" borderId="4" xfId="146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65" fontId="41" fillId="0" borderId="1" xfId="146" applyNumberFormat="1" applyFont="1" applyFill="1" applyBorder="1" applyAlignment="1">
      <alignment horizontal="center" vertical="center" wrapText="1"/>
    </xf>
    <xf numFmtId="0" fontId="23" fillId="0" borderId="17" xfId="147" applyFont="1" applyBorder="1" applyAlignment="1">
      <alignment horizontal="center" vertical="center" wrapText="1"/>
    </xf>
    <xf numFmtId="0" fontId="11" fillId="0" borderId="26" xfId="148" applyFont="1" applyBorder="1" applyAlignment="1">
      <alignment horizontal="center" vertical="center" wrapText="1"/>
    </xf>
    <xf numFmtId="1" fontId="23" fillId="0" borderId="18" xfId="147" applyNumberFormat="1" applyFont="1" applyBorder="1" applyAlignment="1">
      <alignment horizontal="center" vertical="center"/>
    </xf>
    <xf numFmtId="1" fontId="23" fillId="0" borderId="19" xfId="147" applyNumberFormat="1" applyFont="1" applyBorder="1" applyAlignment="1">
      <alignment horizontal="center" vertical="center"/>
    </xf>
    <xf numFmtId="1" fontId="23" fillId="0" borderId="20" xfId="147" applyNumberFormat="1" applyFont="1" applyBorder="1" applyAlignment="1">
      <alignment horizontal="center" vertical="center"/>
    </xf>
  </cellXfs>
  <cellStyles count="149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3 3" xfId="144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 13 фин.помощь1" xfId="147"/>
    <cellStyle name="Обычный_Прил 22,23,24" xfId="146"/>
    <cellStyle name="Обычный_Прил 5,6,8,18" xfId="148"/>
    <cellStyle name="Обычный_прил 7,9-2009-2010 нов классиф." xfId="7"/>
    <cellStyle name="Обычный_прилож 8,10 -2008г." xfId="5"/>
    <cellStyle name="Обычный_Прилож.№9 кап.стр." xfId="145"/>
    <cellStyle name="Процентный 2" xfId="130"/>
    <cellStyle name="Тысячи [0]_перечис.11" xfId="131"/>
    <cellStyle name="Тысячи_перечис.11" xfId="132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60" zoomScaleNormal="55" workbookViewId="0">
      <selection activeCell="I10" sqref="I10"/>
    </sheetView>
  </sheetViews>
  <sheetFormatPr defaultRowHeight="15.75" x14ac:dyDescent="0.25"/>
  <cols>
    <col min="1" max="1" width="27.85546875" customWidth="1"/>
    <col min="2" max="2" width="29.85546875" style="299" customWidth="1"/>
    <col min="3" max="3" width="30.28515625" style="299" customWidth="1"/>
    <col min="4" max="4" width="23.140625" hidden="1" customWidth="1"/>
    <col min="5" max="7" width="15.5703125" hidden="1" customWidth="1"/>
    <col min="8" max="10" width="15.5703125" customWidth="1"/>
    <col min="11" max="11" width="23.140625" customWidth="1"/>
    <col min="12" max="14" width="15.5703125" customWidth="1"/>
    <col min="15" max="15" width="23.140625" customWidth="1"/>
    <col min="16" max="18" width="15.5703125" customWidth="1"/>
    <col min="244" max="244" width="27.85546875" customWidth="1"/>
    <col min="245" max="245" width="42.28515625" customWidth="1"/>
    <col min="246" max="246" width="69.140625" customWidth="1"/>
    <col min="247" max="247" width="0.28515625" customWidth="1"/>
    <col min="248" max="251" width="0" hidden="1" customWidth="1"/>
    <col min="252" max="252" width="17.7109375" customWidth="1"/>
    <col min="253" max="253" width="16.28515625" customWidth="1"/>
    <col min="254" max="254" width="15.28515625" customWidth="1"/>
    <col min="255" max="255" width="12" customWidth="1"/>
    <col min="256" max="256" width="16.28515625" customWidth="1"/>
    <col min="257" max="257" width="14.85546875" customWidth="1"/>
    <col min="258" max="258" width="15.28515625" customWidth="1"/>
    <col min="259" max="259" width="16" customWidth="1"/>
    <col min="260" max="260" width="21.140625" customWidth="1"/>
    <col min="261" max="262" width="18.5703125" customWidth="1"/>
    <col min="263" max="263" width="17.7109375" customWidth="1"/>
    <col min="500" max="500" width="27.85546875" customWidth="1"/>
    <col min="501" max="501" width="42.28515625" customWidth="1"/>
    <col min="502" max="502" width="69.140625" customWidth="1"/>
    <col min="503" max="503" width="0.28515625" customWidth="1"/>
    <col min="504" max="507" width="0" hidden="1" customWidth="1"/>
    <col min="508" max="508" width="17.7109375" customWidth="1"/>
    <col min="509" max="509" width="16.28515625" customWidth="1"/>
    <col min="510" max="510" width="15.28515625" customWidth="1"/>
    <col min="511" max="511" width="12" customWidth="1"/>
    <col min="512" max="512" width="16.28515625" customWidth="1"/>
    <col min="513" max="513" width="14.85546875" customWidth="1"/>
    <col min="514" max="514" width="15.28515625" customWidth="1"/>
    <col min="515" max="515" width="16" customWidth="1"/>
    <col min="516" max="516" width="21.140625" customWidth="1"/>
    <col min="517" max="518" width="18.5703125" customWidth="1"/>
    <col min="519" max="519" width="17.7109375" customWidth="1"/>
    <col min="756" max="756" width="27.85546875" customWidth="1"/>
    <col min="757" max="757" width="42.28515625" customWidth="1"/>
    <col min="758" max="758" width="69.140625" customWidth="1"/>
    <col min="759" max="759" width="0.28515625" customWidth="1"/>
    <col min="760" max="763" width="0" hidden="1" customWidth="1"/>
    <col min="764" max="764" width="17.7109375" customWidth="1"/>
    <col min="765" max="765" width="16.28515625" customWidth="1"/>
    <col min="766" max="766" width="15.28515625" customWidth="1"/>
    <col min="767" max="767" width="12" customWidth="1"/>
    <col min="768" max="768" width="16.28515625" customWidth="1"/>
    <col min="769" max="769" width="14.85546875" customWidth="1"/>
    <col min="770" max="770" width="15.28515625" customWidth="1"/>
    <col min="771" max="771" width="16" customWidth="1"/>
    <col min="772" max="772" width="21.140625" customWidth="1"/>
    <col min="773" max="774" width="18.5703125" customWidth="1"/>
    <col min="775" max="775" width="17.7109375" customWidth="1"/>
    <col min="1012" max="1012" width="27.85546875" customWidth="1"/>
    <col min="1013" max="1013" width="42.28515625" customWidth="1"/>
    <col min="1014" max="1014" width="69.140625" customWidth="1"/>
    <col min="1015" max="1015" width="0.28515625" customWidth="1"/>
    <col min="1016" max="1019" width="0" hidden="1" customWidth="1"/>
    <col min="1020" max="1020" width="17.7109375" customWidth="1"/>
    <col min="1021" max="1021" width="16.28515625" customWidth="1"/>
    <col min="1022" max="1022" width="15.28515625" customWidth="1"/>
    <col min="1023" max="1023" width="12" customWidth="1"/>
    <col min="1024" max="1024" width="16.28515625" customWidth="1"/>
    <col min="1025" max="1025" width="14.85546875" customWidth="1"/>
    <col min="1026" max="1026" width="15.28515625" customWidth="1"/>
    <col min="1027" max="1027" width="16" customWidth="1"/>
    <col min="1028" max="1028" width="21.140625" customWidth="1"/>
    <col min="1029" max="1030" width="18.5703125" customWidth="1"/>
    <col min="1031" max="1031" width="17.7109375" customWidth="1"/>
    <col min="1268" max="1268" width="27.85546875" customWidth="1"/>
    <col min="1269" max="1269" width="42.28515625" customWidth="1"/>
    <col min="1270" max="1270" width="69.140625" customWidth="1"/>
    <col min="1271" max="1271" width="0.28515625" customWidth="1"/>
    <col min="1272" max="1275" width="0" hidden="1" customWidth="1"/>
    <col min="1276" max="1276" width="17.7109375" customWidth="1"/>
    <col min="1277" max="1277" width="16.28515625" customWidth="1"/>
    <col min="1278" max="1278" width="15.28515625" customWidth="1"/>
    <col min="1279" max="1279" width="12" customWidth="1"/>
    <col min="1280" max="1280" width="16.28515625" customWidth="1"/>
    <col min="1281" max="1281" width="14.85546875" customWidth="1"/>
    <col min="1282" max="1282" width="15.28515625" customWidth="1"/>
    <col min="1283" max="1283" width="16" customWidth="1"/>
    <col min="1284" max="1284" width="21.140625" customWidth="1"/>
    <col min="1285" max="1286" width="18.5703125" customWidth="1"/>
    <col min="1287" max="1287" width="17.7109375" customWidth="1"/>
    <col min="1524" max="1524" width="27.85546875" customWidth="1"/>
    <col min="1525" max="1525" width="42.28515625" customWidth="1"/>
    <col min="1526" max="1526" width="69.140625" customWidth="1"/>
    <col min="1527" max="1527" width="0.28515625" customWidth="1"/>
    <col min="1528" max="1531" width="0" hidden="1" customWidth="1"/>
    <col min="1532" max="1532" width="17.7109375" customWidth="1"/>
    <col min="1533" max="1533" width="16.28515625" customWidth="1"/>
    <col min="1534" max="1534" width="15.28515625" customWidth="1"/>
    <col min="1535" max="1535" width="12" customWidth="1"/>
    <col min="1536" max="1536" width="16.28515625" customWidth="1"/>
    <col min="1537" max="1537" width="14.85546875" customWidth="1"/>
    <col min="1538" max="1538" width="15.28515625" customWidth="1"/>
    <col min="1539" max="1539" width="16" customWidth="1"/>
    <col min="1540" max="1540" width="21.140625" customWidth="1"/>
    <col min="1541" max="1542" width="18.5703125" customWidth="1"/>
    <col min="1543" max="1543" width="17.7109375" customWidth="1"/>
    <col min="1780" max="1780" width="27.85546875" customWidth="1"/>
    <col min="1781" max="1781" width="42.28515625" customWidth="1"/>
    <col min="1782" max="1782" width="69.140625" customWidth="1"/>
    <col min="1783" max="1783" width="0.28515625" customWidth="1"/>
    <col min="1784" max="1787" width="0" hidden="1" customWidth="1"/>
    <col min="1788" max="1788" width="17.7109375" customWidth="1"/>
    <col min="1789" max="1789" width="16.28515625" customWidth="1"/>
    <col min="1790" max="1790" width="15.28515625" customWidth="1"/>
    <col min="1791" max="1791" width="12" customWidth="1"/>
    <col min="1792" max="1792" width="16.28515625" customWidth="1"/>
    <col min="1793" max="1793" width="14.85546875" customWidth="1"/>
    <col min="1794" max="1794" width="15.28515625" customWidth="1"/>
    <col min="1795" max="1795" width="16" customWidth="1"/>
    <col min="1796" max="1796" width="21.140625" customWidth="1"/>
    <col min="1797" max="1798" width="18.5703125" customWidth="1"/>
    <col min="1799" max="1799" width="17.7109375" customWidth="1"/>
    <col min="2036" max="2036" width="27.85546875" customWidth="1"/>
    <col min="2037" max="2037" width="42.28515625" customWidth="1"/>
    <col min="2038" max="2038" width="69.140625" customWidth="1"/>
    <col min="2039" max="2039" width="0.28515625" customWidth="1"/>
    <col min="2040" max="2043" width="0" hidden="1" customWidth="1"/>
    <col min="2044" max="2044" width="17.7109375" customWidth="1"/>
    <col min="2045" max="2045" width="16.28515625" customWidth="1"/>
    <col min="2046" max="2046" width="15.28515625" customWidth="1"/>
    <col min="2047" max="2047" width="12" customWidth="1"/>
    <col min="2048" max="2048" width="16.28515625" customWidth="1"/>
    <col min="2049" max="2049" width="14.85546875" customWidth="1"/>
    <col min="2050" max="2050" width="15.28515625" customWidth="1"/>
    <col min="2051" max="2051" width="16" customWidth="1"/>
    <col min="2052" max="2052" width="21.140625" customWidth="1"/>
    <col min="2053" max="2054" width="18.5703125" customWidth="1"/>
    <col min="2055" max="2055" width="17.7109375" customWidth="1"/>
    <col min="2292" max="2292" width="27.85546875" customWidth="1"/>
    <col min="2293" max="2293" width="42.28515625" customWidth="1"/>
    <col min="2294" max="2294" width="69.140625" customWidth="1"/>
    <col min="2295" max="2295" width="0.28515625" customWidth="1"/>
    <col min="2296" max="2299" width="0" hidden="1" customWidth="1"/>
    <col min="2300" max="2300" width="17.7109375" customWidth="1"/>
    <col min="2301" max="2301" width="16.28515625" customWidth="1"/>
    <col min="2302" max="2302" width="15.28515625" customWidth="1"/>
    <col min="2303" max="2303" width="12" customWidth="1"/>
    <col min="2304" max="2304" width="16.28515625" customWidth="1"/>
    <col min="2305" max="2305" width="14.85546875" customWidth="1"/>
    <col min="2306" max="2306" width="15.28515625" customWidth="1"/>
    <col min="2307" max="2307" width="16" customWidth="1"/>
    <col min="2308" max="2308" width="21.140625" customWidth="1"/>
    <col min="2309" max="2310" width="18.5703125" customWidth="1"/>
    <col min="2311" max="2311" width="17.7109375" customWidth="1"/>
    <col min="2548" max="2548" width="27.85546875" customWidth="1"/>
    <col min="2549" max="2549" width="42.28515625" customWidth="1"/>
    <col min="2550" max="2550" width="69.140625" customWidth="1"/>
    <col min="2551" max="2551" width="0.28515625" customWidth="1"/>
    <col min="2552" max="2555" width="0" hidden="1" customWidth="1"/>
    <col min="2556" max="2556" width="17.7109375" customWidth="1"/>
    <col min="2557" max="2557" width="16.28515625" customWidth="1"/>
    <col min="2558" max="2558" width="15.28515625" customWidth="1"/>
    <col min="2559" max="2559" width="12" customWidth="1"/>
    <col min="2560" max="2560" width="16.28515625" customWidth="1"/>
    <col min="2561" max="2561" width="14.85546875" customWidth="1"/>
    <col min="2562" max="2562" width="15.28515625" customWidth="1"/>
    <col min="2563" max="2563" width="16" customWidth="1"/>
    <col min="2564" max="2564" width="21.140625" customWidth="1"/>
    <col min="2565" max="2566" width="18.5703125" customWidth="1"/>
    <col min="2567" max="2567" width="17.7109375" customWidth="1"/>
    <col min="2804" max="2804" width="27.85546875" customWidth="1"/>
    <col min="2805" max="2805" width="42.28515625" customWidth="1"/>
    <col min="2806" max="2806" width="69.140625" customWidth="1"/>
    <col min="2807" max="2807" width="0.28515625" customWidth="1"/>
    <col min="2808" max="2811" width="0" hidden="1" customWidth="1"/>
    <col min="2812" max="2812" width="17.7109375" customWidth="1"/>
    <col min="2813" max="2813" width="16.28515625" customWidth="1"/>
    <col min="2814" max="2814" width="15.28515625" customWidth="1"/>
    <col min="2815" max="2815" width="12" customWidth="1"/>
    <col min="2816" max="2816" width="16.28515625" customWidth="1"/>
    <col min="2817" max="2817" width="14.85546875" customWidth="1"/>
    <col min="2818" max="2818" width="15.28515625" customWidth="1"/>
    <col min="2819" max="2819" width="16" customWidth="1"/>
    <col min="2820" max="2820" width="21.140625" customWidth="1"/>
    <col min="2821" max="2822" width="18.5703125" customWidth="1"/>
    <col min="2823" max="2823" width="17.7109375" customWidth="1"/>
    <col min="3060" max="3060" width="27.85546875" customWidth="1"/>
    <col min="3061" max="3061" width="42.28515625" customWidth="1"/>
    <col min="3062" max="3062" width="69.140625" customWidth="1"/>
    <col min="3063" max="3063" width="0.28515625" customWidth="1"/>
    <col min="3064" max="3067" width="0" hidden="1" customWidth="1"/>
    <col min="3068" max="3068" width="17.7109375" customWidth="1"/>
    <col min="3069" max="3069" width="16.28515625" customWidth="1"/>
    <col min="3070" max="3070" width="15.28515625" customWidth="1"/>
    <col min="3071" max="3071" width="12" customWidth="1"/>
    <col min="3072" max="3072" width="16.28515625" customWidth="1"/>
    <col min="3073" max="3073" width="14.85546875" customWidth="1"/>
    <col min="3074" max="3074" width="15.28515625" customWidth="1"/>
    <col min="3075" max="3075" width="16" customWidth="1"/>
    <col min="3076" max="3076" width="21.140625" customWidth="1"/>
    <col min="3077" max="3078" width="18.5703125" customWidth="1"/>
    <col min="3079" max="3079" width="17.7109375" customWidth="1"/>
    <col min="3316" max="3316" width="27.85546875" customWidth="1"/>
    <col min="3317" max="3317" width="42.28515625" customWidth="1"/>
    <col min="3318" max="3318" width="69.140625" customWidth="1"/>
    <col min="3319" max="3319" width="0.28515625" customWidth="1"/>
    <col min="3320" max="3323" width="0" hidden="1" customWidth="1"/>
    <col min="3324" max="3324" width="17.7109375" customWidth="1"/>
    <col min="3325" max="3325" width="16.28515625" customWidth="1"/>
    <col min="3326" max="3326" width="15.28515625" customWidth="1"/>
    <col min="3327" max="3327" width="12" customWidth="1"/>
    <col min="3328" max="3328" width="16.28515625" customWidth="1"/>
    <col min="3329" max="3329" width="14.85546875" customWidth="1"/>
    <col min="3330" max="3330" width="15.28515625" customWidth="1"/>
    <col min="3331" max="3331" width="16" customWidth="1"/>
    <col min="3332" max="3332" width="21.140625" customWidth="1"/>
    <col min="3333" max="3334" width="18.5703125" customWidth="1"/>
    <col min="3335" max="3335" width="17.7109375" customWidth="1"/>
    <col min="3572" max="3572" width="27.85546875" customWidth="1"/>
    <col min="3573" max="3573" width="42.28515625" customWidth="1"/>
    <col min="3574" max="3574" width="69.140625" customWidth="1"/>
    <col min="3575" max="3575" width="0.28515625" customWidth="1"/>
    <col min="3576" max="3579" width="0" hidden="1" customWidth="1"/>
    <col min="3580" max="3580" width="17.7109375" customWidth="1"/>
    <col min="3581" max="3581" width="16.28515625" customWidth="1"/>
    <col min="3582" max="3582" width="15.28515625" customWidth="1"/>
    <col min="3583" max="3583" width="12" customWidth="1"/>
    <col min="3584" max="3584" width="16.28515625" customWidth="1"/>
    <col min="3585" max="3585" width="14.85546875" customWidth="1"/>
    <col min="3586" max="3586" width="15.28515625" customWidth="1"/>
    <col min="3587" max="3587" width="16" customWidth="1"/>
    <col min="3588" max="3588" width="21.140625" customWidth="1"/>
    <col min="3589" max="3590" width="18.5703125" customWidth="1"/>
    <col min="3591" max="3591" width="17.7109375" customWidth="1"/>
    <col min="3828" max="3828" width="27.85546875" customWidth="1"/>
    <col min="3829" max="3829" width="42.28515625" customWidth="1"/>
    <col min="3830" max="3830" width="69.140625" customWidth="1"/>
    <col min="3831" max="3831" width="0.28515625" customWidth="1"/>
    <col min="3832" max="3835" width="0" hidden="1" customWidth="1"/>
    <col min="3836" max="3836" width="17.7109375" customWidth="1"/>
    <col min="3837" max="3837" width="16.28515625" customWidth="1"/>
    <col min="3838" max="3838" width="15.28515625" customWidth="1"/>
    <col min="3839" max="3839" width="12" customWidth="1"/>
    <col min="3840" max="3840" width="16.28515625" customWidth="1"/>
    <col min="3841" max="3841" width="14.85546875" customWidth="1"/>
    <col min="3842" max="3842" width="15.28515625" customWidth="1"/>
    <col min="3843" max="3843" width="16" customWidth="1"/>
    <col min="3844" max="3844" width="21.140625" customWidth="1"/>
    <col min="3845" max="3846" width="18.5703125" customWidth="1"/>
    <col min="3847" max="3847" width="17.7109375" customWidth="1"/>
    <col min="4084" max="4084" width="27.85546875" customWidth="1"/>
    <col min="4085" max="4085" width="42.28515625" customWidth="1"/>
    <col min="4086" max="4086" width="69.140625" customWidth="1"/>
    <col min="4087" max="4087" width="0.28515625" customWidth="1"/>
    <col min="4088" max="4091" width="0" hidden="1" customWidth="1"/>
    <col min="4092" max="4092" width="17.7109375" customWidth="1"/>
    <col min="4093" max="4093" width="16.28515625" customWidth="1"/>
    <col min="4094" max="4094" width="15.28515625" customWidth="1"/>
    <col min="4095" max="4095" width="12" customWidth="1"/>
    <col min="4096" max="4096" width="16.28515625" customWidth="1"/>
    <col min="4097" max="4097" width="14.85546875" customWidth="1"/>
    <col min="4098" max="4098" width="15.28515625" customWidth="1"/>
    <col min="4099" max="4099" width="16" customWidth="1"/>
    <col min="4100" max="4100" width="21.140625" customWidth="1"/>
    <col min="4101" max="4102" width="18.5703125" customWidth="1"/>
    <col min="4103" max="4103" width="17.7109375" customWidth="1"/>
    <col min="4340" max="4340" width="27.85546875" customWidth="1"/>
    <col min="4341" max="4341" width="42.28515625" customWidth="1"/>
    <col min="4342" max="4342" width="69.140625" customWidth="1"/>
    <col min="4343" max="4343" width="0.28515625" customWidth="1"/>
    <col min="4344" max="4347" width="0" hidden="1" customWidth="1"/>
    <col min="4348" max="4348" width="17.7109375" customWidth="1"/>
    <col min="4349" max="4349" width="16.28515625" customWidth="1"/>
    <col min="4350" max="4350" width="15.28515625" customWidth="1"/>
    <col min="4351" max="4351" width="12" customWidth="1"/>
    <col min="4352" max="4352" width="16.28515625" customWidth="1"/>
    <col min="4353" max="4353" width="14.85546875" customWidth="1"/>
    <col min="4354" max="4354" width="15.28515625" customWidth="1"/>
    <col min="4355" max="4355" width="16" customWidth="1"/>
    <col min="4356" max="4356" width="21.140625" customWidth="1"/>
    <col min="4357" max="4358" width="18.5703125" customWidth="1"/>
    <col min="4359" max="4359" width="17.7109375" customWidth="1"/>
    <col min="4596" max="4596" width="27.85546875" customWidth="1"/>
    <col min="4597" max="4597" width="42.28515625" customWidth="1"/>
    <col min="4598" max="4598" width="69.140625" customWidth="1"/>
    <col min="4599" max="4599" width="0.28515625" customWidth="1"/>
    <col min="4600" max="4603" width="0" hidden="1" customWidth="1"/>
    <col min="4604" max="4604" width="17.7109375" customWidth="1"/>
    <col min="4605" max="4605" width="16.28515625" customWidth="1"/>
    <col min="4606" max="4606" width="15.28515625" customWidth="1"/>
    <col min="4607" max="4607" width="12" customWidth="1"/>
    <col min="4608" max="4608" width="16.28515625" customWidth="1"/>
    <col min="4609" max="4609" width="14.85546875" customWidth="1"/>
    <col min="4610" max="4610" width="15.28515625" customWidth="1"/>
    <col min="4611" max="4611" width="16" customWidth="1"/>
    <col min="4612" max="4612" width="21.140625" customWidth="1"/>
    <col min="4613" max="4614" width="18.5703125" customWidth="1"/>
    <col min="4615" max="4615" width="17.7109375" customWidth="1"/>
    <col min="4852" max="4852" width="27.85546875" customWidth="1"/>
    <col min="4853" max="4853" width="42.28515625" customWidth="1"/>
    <col min="4854" max="4854" width="69.140625" customWidth="1"/>
    <col min="4855" max="4855" width="0.28515625" customWidth="1"/>
    <col min="4856" max="4859" width="0" hidden="1" customWidth="1"/>
    <col min="4860" max="4860" width="17.7109375" customWidth="1"/>
    <col min="4861" max="4861" width="16.28515625" customWidth="1"/>
    <col min="4862" max="4862" width="15.28515625" customWidth="1"/>
    <col min="4863" max="4863" width="12" customWidth="1"/>
    <col min="4864" max="4864" width="16.28515625" customWidth="1"/>
    <col min="4865" max="4865" width="14.85546875" customWidth="1"/>
    <col min="4866" max="4866" width="15.28515625" customWidth="1"/>
    <col min="4867" max="4867" width="16" customWidth="1"/>
    <col min="4868" max="4868" width="21.140625" customWidth="1"/>
    <col min="4869" max="4870" width="18.5703125" customWidth="1"/>
    <col min="4871" max="4871" width="17.7109375" customWidth="1"/>
    <col min="5108" max="5108" width="27.85546875" customWidth="1"/>
    <col min="5109" max="5109" width="42.28515625" customWidth="1"/>
    <col min="5110" max="5110" width="69.140625" customWidth="1"/>
    <col min="5111" max="5111" width="0.28515625" customWidth="1"/>
    <col min="5112" max="5115" width="0" hidden="1" customWidth="1"/>
    <col min="5116" max="5116" width="17.7109375" customWidth="1"/>
    <col min="5117" max="5117" width="16.28515625" customWidth="1"/>
    <col min="5118" max="5118" width="15.28515625" customWidth="1"/>
    <col min="5119" max="5119" width="12" customWidth="1"/>
    <col min="5120" max="5120" width="16.28515625" customWidth="1"/>
    <col min="5121" max="5121" width="14.85546875" customWidth="1"/>
    <col min="5122" max="5122" width="15.28515625" customWidth="1"/>
    <col min="5123" max="5123" width="16" customWidth="1"/>
    <col min="5124" max="5124" width="21.140625" customWidth="1"/>
    <col min="5125" max="5126" width="18.5703125" customWidth="1"/>
    <col min="5127" max="5127" width="17.7109375" customWidth="1"/>
    <col min="5364" max="5364" width="27.85546875" customWidth="1"/>
    <col min="5365" max="5365" width="42.28515625" customWidth="1"/>
    <col min="5366" max="5366" width="69.140625" customWidth="1"/>
    <col min="5367" max="5367" width="0.28515625" customWidth="1"/>
    <col min="5368" max="5371" width="0" hidden="1" customWidth="1"/>
    <col min="5372" max="5372" width="17.7109375" customWidth="1"/>
    <col min="5373" max="5373" width="16.28515625" customWidth="1"/>
    <col min="5374" max="5374" width="15.28515625" customWidth="1"/>
    <col min="5375" max="5375" width="12" customWidth="1"/>
    <col min="5376" max="5376" width="16.28515625" customWidth="1"/>
    <col min="5377" max="5377" width="14.85546875" customWidth="1"/>
    <col min="5378" max="5378" width="15.28515625" customWidth="1"/>
    <col min="5379" max="5379" width="16" customWidth="1"/>
    <col min="5380" max="5380" width="21.140625" customWidth="1"/>
    <col min="5381" max="5382" width="18.5703125" customWidth="1"/>
    <col min="5383" max="5383" width="17.7109375" customWidth="1"/>
    <col min="5620" max="5620" width="27.85546875" customWidth="1"/>
    <col min="5621" max="5621" width="42.28515625" customWidth="1"/>
    <col min="5622" max="5622" width="69.140625" customWidth="1"/>
    <col min="5623" max="5623" width="0.28515625" customWidth="1"/>
    <col min="5624" max="5627" width="0" hidden="1" customWidth="1"/>
    <col min="5628" max="5628" width="17.7109375" customWidth="1"/>
    <col min="5629" max="5629" width="16.28515625" customWidth="1"/>
    <col min="5630" max="5630" width="15.28515625" customWidth="1"/>
    <col min="5631" max="5631" width="12" customWidth="1"/>
    <col min="5632" max="5632" width="16.28515625" customWidth="1"/>
    <col min="5633" max="5633" width="14.85546875" customWidth="1"/>
    <col min="5634" max="5634" width="15.28515625" customWidth="1"/>
    <col min="5635" max="5635" width="16" customWidth="1"/>
    <col min="5636" max="5636" width="21.140625" customWidth="1"/>
    <col min="5637" max="5638" width="18.5703125" customWidth="1"/>
    <col min="5639" max="5639" width="17.7109375" customWidth="1"/>
    <col min="5876" max="5876" width="27.85546875" customWidth="1"/>
    <col min="5877" max="5877" width="42.28515625" customWidth="1"/>
    <col min="5878" max="5878" width="69.140625" customWidth="1"/>
    <col min="5879" max="5879" width="0.28515625" customWidth="1"/>
    <col min="5880" max="5883" width="0" hidden="1" customWidth="1"/>
    <col min="5884" max="5884" width="17.7109375" customWidth="1"/>
    <col min="5885" max="5885" width="16.28515625" customWidth="1"/>
    <col min="5886" max="5886" width="15.28515625" customWidth="1"/>
    <col min="5887" max="5887" width="12" customWidth="1"/>
    <col min="5888" max="5888" width="16.28515625" customWidth="1"/>
    <col min="5889" max="5889" width="14.85546875" customWidth="1"/>
    <col min="5890" max="5890" width="15.28515625" customWidth="1"/>
    <col min="5891" max="5891" width="16" customWidth="1"/>
    <col min="5892" max="5892" width="21.140625" customWidth="1"/>
    <col min="5893" max="5894" width="18.5703125" customWidth="1"/>
    <col min="5895" max="5895" width="17.7109375" customWidth="1"/>
    <col min="6132" max="6132" width="27.85546875" customWidth="1"/>
    <col min="6133" max="6133" width="42.28515625" customWidth="1"/>
    <col min="6134" max="6134" width="69.140625" customWidth="1"/>
    <col min="6135" max="6135" width="0.28515625" customWidth="1"/>
    <col min="6136" max="6139" width="0" hidden="1" customWidth="1"/>
    <col min="6140" max="6140" width="17.7109375" customWidth="1"/>
    <col min="6141" max="6141" width="16.28515625" customWidth="1"/>
    <col min="6142" max="6142" width="15.28515625" customWidth="1"/>
    <col min="6143" max="6143" width="12" customWidth="1"/>
    <col min="6144" max="6144" width="16.28515625" customWidth="1"/>
    <col min="6145" max="6145" width="14.85546875" customWidth="1"/>
    <col min="6146" max="6146" width="15.28515625" customWidth="1"/>
    <col min="6147" max="6147" width="16" customWidth="1"/>
    <col min="6148" max="6148" width="21.140625" customWidth="1"/>
    <col min="6149" max="6150" width="18.5703125" customWidth="1"/>
    <col min="6151" max="6151" width="17.7109375" customWidth="1"/>
    <col min="6388" max="6388" width="27.85546875" customWidth="1"/>
    <col min="6389" max="6389" width="42.28515625" customWidth="1"/>
    <col min="6390" max="6390" width="69.140625" customWidth="1"/>
    <col min="6391" max="6391" width="0.28515625" customWidth="1"/>
    <col min="6392" max="6395" width="0" hidden="1" customWidth="1"/>
    <col min="6396" max="6396" width="17.7109375" customWidth="1"/>
    <col min="6397" max="6397" width="16.28515625" customWidth="1"/>
    <col min="6398" max="6398" width="15.28515625" customWidth="1"/>
    <col min="6399" max="6399" width="12" customWidth="1"/>
    <col min="6400" max="6400" width="16.28515625" customWidth="1"/>
    <col min="6401" max="6401" width="14.85546875" customWidth="1"/>
    <col min="6402" max="6402" width="15.28515625" customWidth="1"/>
    <col min="6403" max="6403" width="16" customWidth="1"/>
    <col min="6404" max="6404" width="21.140625" customWidth="1"/>
    <col min="6405" max="6406" width="18.5703125" customWidth="1"/>
    <col min="6407" max="6407" width="17.7109375" customWidth="1"/>
    <col min="6644" max="6644" width="27.85546875" customWidth="1"/>
    <col min="6645" max="6645" width="42.28515625" customWidth="1"/>
    <col min="6646" max="6646" width="69.140625" customWidth="1"/>
    <col min="6647" max="6647" width="0.28515625" customWidth="1"/>
    <col min="6648" max="6651" width="0" hidden="1" customWidth="1"/>
    <col min="6652" max="6652" width="17.7109375" customWidth="1"/>
    <col min="6653" max="6653" width="16.28515625" customWidth="1"/>
    <col min="6654" max="6654" width="15.28515625" customWidth="1"/>
    <col min="6655" max="6655" width="12" customWidth="1"/>
    <col min="6656" max="6656" width="16.28515625" customWidth="1"/>
    <col min="6657" max="6657" width="14.85546875" customWidth="1"/>
    <col min="6658" max="6658" width="15.28515625" customWidth="1"/>
    <col min="6659" max="6659" width="16" customWidth="1"/>
    <col min="6660" max="6660" width="21.140625" customWidth="1"/>
    <col min="6661" max="6662" width="18.5703125" customWidth="1"/>
    <col min="6663" max="6663" width="17.7109375" customWidth="1"/>
    <col min="6900" max="6900" width="27.85546875" customWidth="1"/>
    <col min="6901" max="6901" width="42.28515625" customWidth="1"/>
    <col min="6902" max="6902" width="69.140625" customWidth="1"/>
    <col min="6903" max="6903" width="0.28515625" customWidth="1"/>
    <col min="6904" max="6907" width="0" hidden="1" customWidth="1"/>
    <col min="6908" max="6908" width="17.7109375" customWidth="1"/>
    <col min="6909" max="6909" width="16.28515625" customWidth="1"/>
    <col min="6910" max="6910" width="15.28515625" customWidth="1"/>
    <col min="6911" max="6911" width="12" customWidth="1"/>
    <col min="6912" max="6912" width="16.28515625" customWidth="1"/>
    <col min="6913" max="6913" width="14.85546875" customWidth="1"/>
    <col min="6914" max="6914" width="15.28515625" customWidth="1"/>
    <col min="6915" max="6915" width="16" customWidth="1"/>
    <col min="6916" max="6916" width="21.140625" customWidth="1"/>
    <col min="6917" max="6918" width="18.5703125" customWidth="1"/>
    <col min="6919" max="6919" width="17.7109375" customWidth="1"/>
    <col min="7156" max="7156" width="27.85546875" customWidth="1"/>
    <col min="7157" max="7157" width="42.28515625" customWidth="1"/>
    <col min="7158" max="7158" width="69.140625" customWidth="1"/>
    <col min="7159" max="7159" width="0.28515625" customWidth="1"/>
    <col min="7160" max="7163" width="0" hidden="1" customWidth="1"/>
    <col min="7164" max="7164" width="17.7109375" customWidth="1"/>
    <col min="7165" max="7165" width="16.28515625" customWidth="1"/>
    <col min="7166" max="7166" width="15.28515625" customWidth="1"/>
    <col min="7167" max="7167" width="12" customWidth="1"/>
    <col min="7168" max="7168" width="16.28515625" customWidth="1"/>
    <col min="7169" max="7169" width="14.85546875" customWidth="1"/>
    <col min="7170" max="7170" width="15.28515625" customWidth="1"/>
    <col min="7171" max="7171" width="16" customWidth="1"/>
    <col min="7172" max="7172" width="21.140625" customWidth="1"/>
    <col min="7173" max="7174" width="18.5703125" customWidth="1"/>
    <col min="7175" max="7175" width="17.7109375" customWidth="1"/>
    <col min="7412" max="7412" width="27.85546875" customWidth="1"/>
    <col min="7413" max="7413" width="42.28515625" customWidth="1"/>
    <col min="7414" max="7414" width="69.140625" customWidth="1"/>
    <col min="7415" max="7415" width="0.28515625" customWidth="1"/>
    <col min="7416" max="7419" width="0" hidden="1" customWidth="1"/>
    <col min="7420" max="7420" width="17.7109375" customWidth="1"/>
    <col min="7421" max="7421" width="16.28515625" customWidth="1"/>
    <col min="7422" max="7422" width="15.28515625" customWidth="1"/>
    <col min="7423" max="7423" width="12" customWidth="1"/>
    <col min="7424" max="7424" width="16.28515625" customWidth="1"/>
    <col min="7425" max="7425" width="14.85546875" customWidth="1"/>
    <col min="7426" max="7426" width="15.28515625" customWidth="1"/>
    <col min="7427" max="7427" width="16" customWidth="1"/>
    <col min="7428" max="7428" width="21.140625" customWidth="1"/>
    <col min="7429" max="7430" width="18.5703125" customWidth="1"/>
    <col min="7431" max="7431" width="17.7109375" customWidth="1"/>
    <col min="7668" max="7668" width="27.85546875" customWidth="1"/>
    <col min="7669" max="7669" width="42.28515625" customWidth="1"/>
    <col min="7670" max="7670" width="69.140625" customWidth="1"/>
    <col min="7671" max="7671" width="0.28515625" customWidth="1"/>
    <col min="7672" max="7675" width="0" hidden="1" customWidth="1"/>
    <col min="7676" max="7676" width="17.7109375" customWidth="1"/>
    <col min="7677" max="7677" width="16.28515625" customWidth="1"/>
    <col min="7678" max="7678" width="15.28515625" customWidth="1"/>
    <col min="7679" max="7679" width="12" customWidth="1"/>
    <col min="7680" max="7680" width="16.28515625" customWidth="1"/>
    <col min="7681" max="7681" width="14.85546875" customWidth="1"/>
    <col min="7682" max="7682" width="15.28515625" customWidth="1"/>
    <col min="7683" max="7683" width="16" customWidth="1"/>
    <col min="7684" max="7684" width="21.140625" customWidth="1"/>
    <col min="7685" max="7686" width="18.5703125" customWidth="1"/>
    <col min="7687" max="7687" width="17.7109375" customWidth="1"/>
    <col min="7924" max="7924" width="27.85546875" customWidth="1"/>
    <col min="7925" max="7925" width="42.28515625" customWidth="1"/>
    <col min="7926" max="7926" width="69.140625" customWidth="1"/>
    <col min="7927" max="7927" width="0.28515625" customWidth="1"/>
    <col min="7928" max="7931" width="0" hidden="1" customWidth="1"/>
    <col min="7932" max="7932" width="17.7109375" customWidth="1"/>
    <col min="7933" max="7933" width="16.28515625" customWidth="1"/>
    <col min="7934" max="7934" width="15.28515625" customWidth="1"/>
    <col min="7935" max="7935" width="12" customWidth="1"/>
    <col min="7936" max="7936" width="16.28515625" customWidth="1"/>
    <col min="7937" max="7937" width="14.85546875" customWidth="1"/>
    <col min="7938" max="7938" width="15.28515625" customWidth="1"/>
    <col min="7939" max="7939" width="16" customWidth="1"/>
    <col min="7940" max="7940" width="21.140625" customWidth="1"/>
    <col min="7941" max="7942" width="18.5703125" customWidth="1"/>
    <col min="7943" max="7943" width="17.7109375" customWidth="1"/>
    <col min="8180" max="8180" width="27.85546875" customWidth="1"/>
    <col min="8181" max="8181" width="42.28515625" customWidth="1"/>
    <col min="8182" max="8182" width="69.140625" customWidth="1"/>
    <col min="8183" max="8183" width="0.28515625" customWidth="1"/>
    <col min="8184" max="8187" width="0" hidden="1" customWidth="1"/>
    <col min="8188" max="8188" width="17.7109375" customWidth="1"/>
    <col min="8189" max="8189" width="16.28515625" customWidth="1"/>
    <col min="8190" max="8190" width="15.28515625" customWidth="1"/>
    <col min="8191" max="8191" width="12" customWidth="1"/>
    <col min="8192" max="8192" width="16.28515625" customWidth="1"/>
    <col min="8193" max="8193" width="14.85546875" customWidth="1"/>
    <col min="8194" max="8194" width="15.28515625" customWidth="1"/>
    <col min="8195" max="8195" width="16" customWidth="1"/>
    <col min="8196" max="8196" width="21.140625" customWidth="1"/>
    <col min="8197" max="8198" width="18.5703125" customWidth="1"/>
    <col min="8199" max="8199" width="17.7109375" customWidth="1"/>
    <col min="8436" max="8436" width="27.85546875" customWidth="1"/>
    <col min="8437" max="8437" width="42.28515625" customWidth="1"/>
    <col min="8438" max="8438" width="69.140625" customWidth="1"/>
    <col min="8439" max="8439" width="0.28515625" customWidth="1"/>
    <col min="8440" max="8443" width="0" hidden="1" customWidth="1"/>
    <col min="8444" max="8444" width="17.7109375" customWidth="1"/>
    <col min="8445" max="8445" width="16.28515625" customWidth="1"/>
    <col min="8446" max="8446" width="15.28515625" customWidth="1"/>
    <col min="8447" max="8447" width="12" customWidth="1"/>
    <col min="8448" max="8448" width="16.28515625" customWidth="1"/>
    <col min="8449" max="8449" width="14.85546875" customWidth="1"/>
    <col min="8450" max="8450" width="15.28515625" customWidth="1"/>
    <col min="8451" max="8451" width="16" customWidth="1"/>
    <col min="8452" max="8452" width="21.140625" customWidth="1"/>
    <col min="8453" max="8454" width="18.5703125" customWidth="1"/>
    <col min="8455" max="8455" width="17.7109375" customWidth="1"/>
    <col min="8692" max="8692" width="27.85546875" customWidth="1"/>
    <col min="8693" max="8693" width="42.28515625" customWidth="1"/>
    <col min="8694" max="8694" width="69.140625" customWidth="1"/>
    <col min="8695" max="8695" width="0.28515625" customWidth="1"/>
    <col min="8696" max="8699" width="0" hidden="1" customWidth="1"/>
    <col min="8700" max="8700" width="17.7109375" customWidth="1"/>
    <col min="8701" max="8701" width="16.28515625" customWidth="1"/>
    <col min="8702" max="8702" width="15.28515625" customWidth="1"/>
    <col min="8703" max="8703" width="12" customWidth="1"/>
    <col min="8704" max="8704" width="16.28515625" customWidth="1"/>
    <col min="8705" max="8705" width="14.85546875" customWidth="1"/>
    <col min="8706" max="8706" width="15.28515625" customWidth="1"/>
    <col min="8707" max="8707" width="16" customWidth="1"/>
    <col min="8708" max="8708" width="21.140625" customWidth="1"/>
    <col min="8709" max="8710" width="18.5703125" customWidth="1"/>
    <col min="8711" max="8711" width="17.7109375" customWidth="1"/>
    <col min="8948" max="8948" width="27.85546875" customWidth="1"/>
    <col min="8949" max="8949" width="42.28515625" customWidth="1"/>
    <col min="8950" max="8950" width="69.140625" customWidth="1"/>
    <col min="8951" max="8951" width="0.28515625" customWidth="1"/>
    <col min="8952" max="8955" width="0" hidden="1" customWidth="1"/>
    <col min="8956" max="8956" width="17.7109375" customWidth="1"/>
    <col min="8957" max="8957" width="16.28515625" customWidth="1"/>
    <col min="8958" max="8958" width="15.28515625" customWidth="1"/>
    <col min="8959" max="8959" width="12" customWidth="1"/>
    <col min="8960" max="8960" width="16.28515625" customWidth="1"/>
    <col min="8961" max="8961" width="14.85546875" customWidth="1"/>
    <col min="8962" max="8962" width="15.28515625" customWidth="1"/>
    <col min="8963" max="8963" width="16" customWidth="1"/>
    <col min="8964" max="8964" width="21.140625" customWidth="1"/>
    <col min="8965" max="8966" width="18.5703125" customWidth="1"/>
    <col min="8967" max="8967" width="17.7109375" customWidth="1"/>
    <col min="9204" max="9204" width="27.85546875" customWidth="1"/>
    <col min="9205" max="9205" width="42.28515625" customWidth="1"/>
    <col min="9206" max="9206" width="69.140625" customWidth="1"/>
    <col min="9207" max="9207" width="0.28515625" customWidth="1"/>
    <col min="9208" max="9211" width="0" hidden="1" customWidth="1"/>
    <col min="9212" max="9212" width="17.7109375" customWidth="1"/>
    <col min="9213" max="9213" width="16.28515625" customWidth="1"/>
    <col min="9214" max="9214" width="15.28515625" customWidth="1"/>
    <col min="9215" max="9215" width="12" customWidth="1"/>
    <col min="9216" max="9216" width="16.28515625" customWidth="1"/>
    <col min="9217" max="9217" width="14.85546875" customWidth="1"/>
    <col min="9218" max="9218" width="15.28515625" customWidth="1"/>
    <col min="9219" max="9219" width="16" customWidth="1"/>
    <col min="9220" max="9220" width="21.140625" customWidth="1"/>
    <col min="9221" max="9222" width="18.5703125" customWidth="1"/>
    <col min="9223" max="9223" width="17.7109375" customWidth="1"/>
    <col min="9460" max="9460" width="27.85546875" customWidth="1"/>
    <col min="9461" max="9461" width="42.28515625" customWidth="1"/>
    <col min="9462" max="9462" width="69.140625" customWidth="1"/>
    <col min="9463" max="9463" width="0.28515625" customWidth="1"/>
    <col min="9464" max="9467" width="0" hidden="1" customWidth="1"/>
    <col min="9468" max="9468" width="17.7109375" customWidth="1"/>
    <col min="9469" max="9469" width="16.28515625" customWidth="1"/>
    <col min="9470" max="9470" width="15.28515625" customWidth="1"/>
    <col min="9471" max="9471" width="12" customWidth="1"/>
    <col min="9472" max="9472" width="16.28515625" customWidth="1"/>
    <col min="9473" max="9473" width="14.85546875" customWidth="1"/>
    <col min="9474" max="9474" width="15.28515625" customWidth="1"/>
    <col min="9475" max="9475" width="16" customWidth="1"/>
    <col min="9476" max="9476" width="21.140625" customWidth="1"/>
    <col min="9477" max="9478" width="18.5703125" customWidth="1"/>
    <col min="9479" max="9479" width="17.7109375" customWidth="1"/>
    <col min="9716" max="9716" width="27.85546875" customWidth="1"/>
    <col min="9717" max="9717" width="42.28515625" customWidth="1"/>
    <col min="9718" max="9718" width="69.140625" customWidth="1"/>
    <col min="9719" max="9719" width="0.28515625" customWidth="1"/>
    <col min="9720" max="9723" width="0" hidden="1" customWidth="1"/>
    <col min="9724" max="9724" width="17.7109375" customWidth="1"/>
    <col min="9725" max="9725" width="16.28515625" customWidth="1"/>
    <col min="9726" max="9726" width="15.28515625" customWidth="1"/>
    <col min="9727" max="9727" width="12" customWidth="1"/>
    <col min="9728" max="9728" width="16.28515625" customWidth="1"/>
    <col min="9729" max="9729" width="14.85546875" customWidth="1"/>
    <col min="9730" max="9730" width="15.28515625" customWidth="1"/>
    <col min="9731" max="9731" width="16" customWidth="1"/>
    <col min="9732" max="9732" width="21.140625" customWidth="1"/>
    <col min="9733" max="9734" width="18.5703125" customWidth="1"/>
    <col min="9735" max="9735" width="17.7109375" customWidth="1"/>
    <col min="9972" max="9972" width="27.85546875" customWidth="1"/>
    <col min="9973" max="9973" width="42.28515625" customWidth="1"/>
    <col min="9974" max="9974" width="69.140625" customWidth="1"/>
    <col min="9975" max="9975" width="0.28515625" customWidth="1"/>
    <col min="9976" max="9979" width="0" hidden="1" customWidth="1"/>
    <col min="9980" max="9980" width="17.7109375" customWidth="1"/>
    <col min="9981" max="9981" width="16.28515625" customWidth="1"/>
    <col min="9982" max="9982" width="15.28515625" customWidth="1"/>
    <col min="9983" max="9983" width="12" customWidth="1"/>
    <col min="9984" max="9984" width="16.28515625" customWidth="1"/>
    <col min="9985" max="9985" width="14.85546875" customWidth="1"/>
    <col min="9986" max="9986" width="15.28515625" customWidth="1"/>
    <col min="9987" max="9987" width="16" customWidth="1"/>
    <col min="9988" max="9988" width="21.140625" customWidth="1"/>
    <col min="9989" max="9990" width="18.5703125" customWidth="1"/>
    <col min="9991" max="9991" width="17.7109375" customWidth="1"/>
    <col min="10228" max="10228" width="27.85546875" customWidth="1"/>
    <col min="10229" max="10229" width="42.28515625" customWidth="1"/>
    <col min="10230" max="10230" width="69.140625" customWidth="1"/>
    <col min="10231" max="10231" width="0.28515625" customWidth="1"/>
    <col min="10232" max="10235" width="0" hidden="1" customWidth="1"/>
    <col min="10236" max="10236" width="17.7109375" customWidth="1"/>
    <col min="10237" max="10237" width="16.28515625" customWidth="1"/>
    <col min="10238" max="10238" width="15.28515625" customWidth="1"/>
    <col min="10239" max="10239" width="12" customWidth="1"/>
    <col min="10240" max="10240" width="16.28515625" customWidth="1"/>
    <col min="10241" max="10241" width="14.85546875" customWidth="1"/>
    <col min="10242" max="10242" width="15.28515625" customWidth="1"/>
    <col min="10243" max="10243" width="16" customWidth="1"/>
    <col min="10244" max="10244" width="21.140625" customWidth="1"/>
    <col min="10245" max="10246" width="18.5703125" customWidth="1"/>
    <col min="10247" max="10247" width="17.7109375" customWidth="1"/>
    <col min="10484" max="10484" width="27.85546875" customWidth="1"/>
    <col min="10485" max="10485" width="42.28515625" customWidth="1"/>
    <col min="10486" max="10486" width="69.140625" customWidth="1"/>
    <col min="10487" max="10487" width="0.28515625" customWidth="1"/>
    <col min="10488" max="10491" width="0" hidden="1" customWidth="1"/>
    <col min="10492" max="10492" width="17.7109375" customWidth="1"/>
    <col min="10493" max="10493" width="16.28515625" customWidth="1"/>
    <col min="10494" max="10494" width="15.28515625" customWidth="1"/>
    <col min="10495" max="10495" width="12" customWidth="1"/>
    <col min="10496" max="10496" width="16.28515625" customWidth="1"/>
    <col min="10497" max="10497" width="14.85546875" customWidth="1"/>
    <col min="10498" max="10498" width="15.28515625" customWidth="1"/>
    <col min="10499" max="10499" width="16" customWidth="1"/>
    <col min="10500" max="10500" width="21.140625" customWidth="1"/>
    <col min="10501" max="10502" width="18.5703125" customWidth="1"/>
    <col min="10503" max="10503" width="17.7109375" customWidth="1"/>
    <col min="10740" max="10740" width="27.85546875" customWidth="1"/>
    <col min="10741" max="10741" width="42.28515625" customWidth="1"/>
    <col min="10742" max="10742" width="69.140625" customWidth="1"/>
    <col min="10743" max="10743" width="0.28515625" customWidth="1"/>
    <col min="10744" max="10747" width="0" hidden="1" customWidth="1"/>
    <col min="10748" max="10748" width="17.7109375" customWidth="1"/>
    <col min="10749" max="10749" width="16.28515625" customWidth="1"/>
    <col min="10750" max="10750" width="15.28515625" customWidth="1"/>
    <col min="10751" max="10751" width="12" customWidth="1"/>
    <col min="10752" max="10752" width="16.28515625" customWidth="1"/>
    <col min="10753" max="10753" width="14.85546875" customWidth="1"/>
    <col min="10754" max="10754" width="15.28515625" customWidth="1"/>
    <col min="10755" max="10755" width="16" customWidth="1"/>
    <col min="10756" max="10756" width="21.140625" customWidth="1"/>
    <col min="10757" max="10758" width="18.5703125" customWidth="1"/>
    <col min="10759" max="10759" width="17.7109375" customWidth="1"/>
    <col min="10996" max="10996" width="27.85546875" customWidth="1"/>
    <col min="10997" max="10997" width="42.28515625" customWidth="1"/>
    <col min="10998" max="10998" width="69.140625" customWidth="1"/>
    <col min="10999" max="10999" width="0.28515625" customWidth="1"/>
    <col min="11000" max="11003" width="0" hidden="1" customWidth="1"/>
    <col min="11004" max="11004" width="17.7109375" customWidth="1"/>
    <col min="11005" max="11005" width="16.28515625" customWidth="1"/>
    <col min="11006" max="11006" width="15.28515625" customWidth="1"/>
    <col min="11007" max="11007" width="12" customWidth="1"/>
    <col min="11008" max="11008" width="16.28515625" customWidth="1"/>
    <col min="11009" max="11009" width="14.85546875" customWidth="1"/>
    <col min="11010" max="11010" width="15.28515625" customWidth="1"/>
    <col min="11011" max="11011" width="16" customWidth="1"/>
    <col min="11012" max="11012" width="21.140625" customWidth="1"/>
    <col min="11013" max="11014" width="18.5703125" customWidth="1"/>
    <col min="11015" max="11015" width="17.7109375" customWidth="1"/>
    <col min="11252" max="11252" width="27.85546875" customWidth="1"/>
    <col min="11253" max="11253" width="42.28515625" customWidth="1"/>
    <col min="11254" max="11254" width="69.140625" customWidth="1"/>
    <col min="11255" max="11255" width="0.28515625" customWidth="1"/>
    <col min="11256" max="11259" width="0" hidden="1" customWidth="1"/>
    <col min="11260" max="11260" width="17.7109375" customWidth="1"/>
    <col min="11261" max="11261" width="16.28515625" customWidth="1"/>
    <col min="11262" max="11262" width="15.28515625" customWidth="1"/>
    <col min="11263" max="11263" width="12" customWidth="1"/>
    <col min="11264" max="11264" width="16.28515625" customWidth="1"/>
    <col min="11265" max="11265" width="14.85546875" customWidth="1"/>
    <col min="11266" max="11266" width="15.28515625" customWidth="1"/>
    <col min="11267" max="11267" width="16" customWidth="1"/>
    <col min="11268" max="11268" width="21.140625" customWidth="1"/>
    <col min="11269" max="11270" width="18.5703125" customWidth="1"/>
    <col min="11271" max="11271" width="17.7109375" customWidth="1"/>
    <col min="11508" max="11508" width="27.85546875" customWidth="1"/>
    <col min="11509" max="11509" width="42.28515625" customWidth="1"/>
    <col min="11510" max="11510" width="69.140625" customWidth="1"/>
    <col min="11511" max="11511" width="0.28515625" customWidth="1"/>
    <col min="11512" max="11515" width="0" hidden="1" customWidth="1"/>
    <col min="11516" max="11516" width="17.7109375" customWidth="1"/>
    <col min="11517" max="11517" width="16.28515625" customWidth="1"/>
    <col min="11518" max="11518" width="15.28515625" customWidth="1"/>
    <col min="11519" max="11519" width="12" customWidth="1"/>
    <col min="11520" max="11520" width="16.28515625" customWidth="1"/>
    <col min="11521" max="11521" width="14.85546875" customWidth="1"/>
    <col min="11522" max="11522" width="15.28515625" customWidth="1"/>
    <col min="11523" max="11523" width="16" customWidth="1"/>
    <col min="11524" max="11524" width="21.140625" customWidth="1"/>
    <col min="11525" max="11526" width="18.5703125" customWidth="1"/>
    <col min="11527" max="11527" width="17.7109375" customWidth="1"/>
    <col min="11764" max="11764" width="27.85546875" customWidth="1"/>
    <col min="11765" max="11765" width="42.28515625" customWidth="1"/>
    <col min="11766" max="11766" width="69.140625" customWidth="1"/>
    <col min="11767" max="11767" width="0.28515625" customWidth="1"/>
    <col min="11768" max="11771" width="0" hidden="1" customWidth="1"/>
    <col min="11772" max="11772" width="17.7109375" customWidth="1"/>
    <col min="11773" max="11773" width="16.28515625" customWidth="1"/>
    <col min="11774" max="11774" width="15.28515625" customWidth="1"/>
    <col min="11775" max="11775" width="12" customWidth="1"/>
    <col min="11776" max="11776" width="16.28515625" customWidth="1"/>
    <col min="11777" max="11777" width="14.85546875" customWidth="1"/>
    <col min="11778" max="11778" width="15.28515625" customWidth="1"/>
    <col min="11779" max="11779" width="16" customWidth="1"/>
    <col min="11780" max="11780" width="21.140625" customWidth="1"/>
    <col min="11781" max="11782" width="18.5703125" customWidth="1"/>
    <col min="11783" max="11783" width="17.7109375" customWidth="1"/>
    <col min="12020" max="12020" width="27.85546875" customWidth="1"/>
    <col min="12021" max="12021" width="42.28515625" customWidth="1"/>
    <col min="12022" max="12022" width="69.140625" customWidth="1"/>
    <col min="12023" max="12023" width="0.28515625" customWidth="1"/>
    <col min="12024" max="12027" width="0" hidden="1" customWidth="1"/>
    <col min="12028" max="12028" width="17.7109375" customWidth="1"/>
    <col min="12029" max="12029" width="16.28515625" customWidth="1"/>
    <col min="12030" max="12030" width="15.28515625" customWidth="1"/>
    <col min="12031" max="12031" width="12" customWidth="1"/>
    <col min="12032" max="12032" width="16.28515625" customWidth="1"/>
    <col min="12033" max="12033" width="14.85546875" customWidth="1"/>
    <col min="12034" max="12034" width="15.28515625" customWidth="1"/>
    <col min="12035" max="12035" width="16" customWidth="1"/>
    <col min="12036" max="12036" width="21.140625" customWidth="1"/>
    <col min="12037" max="12038" width="18.5703125" customWidth="1"/>
    <col min="12039" max="12039" width="17.7109375" customWidth="1"/>
    <col min="12276" max="12276" width="27.85546875" customWidth="1"/>
    <col min="12277" max="12277" width="42.28515625" customWidth="1"/>
    <col min="12278" max="12278" width="69.140625" customWidth="1"/>
    <col min="12279" max="12279" width="0.28515625" customWidth="1"/>
    <col min="12280" max="12283" width="0" hidden="1" customWidth="1"/>
    <col min="12284" max="12284" width="17.7109375" customWidth="1"/>
    <col min="12285" max="12285" width="16.28515625" customWidth="1"/>
    <col min="12286" max="12286" width="15.28515625" customWidth="1"/>
    <col min="12287" max="12287" width="12" customWidth="1"/>
    <col min="12288" max="12288" width="16.28515625" customWidth="1"/>
    <col min="12289" max="12289" width="14.85546875" customWidth="1"/>
    <col min="12290" max="12290" width="15.28515625" customWidth="1"/>
    <col min="12291" max="12291" width="16" customWidth="1"/>
    <col min="12292" max="12292" width="21.140625" customWidth="1"/>
    <col min="12293" max="12294" width="18.5703125" customWidth="1"/>
    <col min="12295" max="12295" width="17.7109375" customWidth="1"/>
    <col min="12532" max="12532" width="27.85546875" customWidth="1"/>
    <col min="12533" max="12533" width="42.28515625" customWidth="1"/>
    <col min="12534" max="12534" width="69.140625" customWidth="1"/>
    <col min="12535" max="12535" width="0.28515625" customWidth="1"/>
    <col min="12536" max="12539" width="0" hidden="1" customWidth="1"/>
    <col min="12540" max="12540" width="17.7109375" customWidth="1"/>
    <col min="12541" max="12541" width="16.28515625" customWidth="1"/>
    <col min="12542" max="12542" width="15.28515625" customWidth="1"/>
    <col min="12543" max="12543" width="12" customWidth="1"/>
    <col min="12544" max="12544" width="16.28515625" customWidth="1"/>
    <col min="12545" max="12545" width="14.85546875" customWidth="1"/>
    <col min="12546" max="12546" width="15.28515625" customWidth="1"/>
    <col min="12547" max="12547" width="16" customWidth="1"/>
    <col min="12548" max="12548" width="21.140625" customWidth="1"/>
    <col min="12549" max="12550" width="18.5703125" customWidth="1"/>
    <col min="12551" max="12551" width="17.7109375" customWidth="1"/>
    <col min="12788" max="12788" width="27.85546875" customWidth="1"/>
    <col min="12789" max="12789" width="42.28515625" customWidth="1"/>
    <col min="12790" max="12790" width="69.140625" customWidth="1"/>
    <col min="12791" max="12791" width="0.28515625" customWidth="1"/>
    <col min="12792" max="12795" width="0" hidden="1" customWidth="1"/>
    <col min="12796" max="12796" width="17.7109375" customWidth="1"/>
    <col min="12797" max="12797" width="16.28515625" customWidth="1"/>
    <col min="12798" max="12798" width="15.28515625" customWidth="1"/>
    <col min="12799" max="12799" width="12" customWidth="1"/>
    <col min="12800" max="12800" width="16.28515625" customWidth="1"/>
    <col min="12801" max="12801" width="14.85546875" customWidth="1"/>
    <col min="12802" max="12802" width="15.28515625" customWidth="1"/>
    <col min="12803" max="12803" width="16" customWidth="1"/>
    <col min="12804" max="12804" width="21.140625" customWidth="1"/>
    <col min="12805" max="12806" width="18.5703125" customWidth="1"/>
    <col min="12807" max="12807" width="17.7109375" customWidth="1"/>
    <col min="13044" max="13044" width="27.85546875" customWidth="1"/>
    <col min="13045" max="13045" width="42.28515625" customWidth="1"/>
    <col min="13046" max="13046" width="69.140625" customWidth="1"/>
    <col min="13047" max="13047" width="0.28515625" customWidth="1"/>
    <col min="13048" max="13051" width="0" hidden="1" customWidth="1"/>
    <col min="13052" max="13052" width="17.7109375" customWidth="1"/>
    <col min="13053" max="13053" width="16.28515625" customWidth="1"/>
    <col min="13054" max="13054" width="15.28515625" customWidth="1"/>
    <col min="13055" max="13055" width="12" customWidth="1"/>
    <col min="13056" max="13056" width="16.28515625" customWidth="1"/>
    <col min="13057" max="13057" width="14.85546875" customWidth="1"/>
    <col min="13058" max="13058" width="15.28515625" customWidth="1"/>
    <col min="13059" max="13059" width="16" customWidth="1"/>
    <col min="13060" max="13060" width="21.140625" customWidth="1"/>
    <col min="13061" max="13062" width="18.5703125" customWidth="1"/>
    <col min="13063" max="13063" width="17.7109375" customWidth="1"/>
    <col min="13300" max="13300" width="27.85546875" customWidth="1"/>
    <col min="13301" max="13301" width="42.28515625" customWidth="1"/>
    <col min="13302" max="13302" width="69.140625" customWidth="1"/>
    <col min="13303" max="13303" width="0.28515625" customWidth="1"/>
    <col min="13304" max="13307" width="0" hidden="1" customWidth="1"/>
    <col min="13308" max="13308" width="17.7109375" customWidth="1"/>
    <col min="13309" max="13309" width="16.28515625" customWidth="1"/>
    <col min="13310" max="13310" width="15.28515625" customWidth="1"/>
    <col min="13311" max="13311" width="12" customWidth="1"/>
    <col min="13312" max="13312" width="16.28515625" customWidth="1"/>
    <col min="13313" max="13313" width="14.85546875" customWidth="1"/>
    <col min="13314" max="13314" width="15.28515625" customWidth="1"/>
    <col min="13315" max="13315" width="16" customWidth="1"/>
    <col min="13316" max="13316" width="21.140625" customWidth="1"/>
    <col min="13317" max="13318" width="18.5703125" customWidth="1"/>
    <col min="13319" max="13319" width="17.7109375" customWidth="1"/>
    <col min="13556" max="13556" width="27.85546875" customWidth="1"/>
    <col min="13557" max="13557" width="42.28515625" customWidth="1"/>
    <col min="13558" max="13558" width="69.140625" customWidth="1"/>
    <col min="13559" max="13559" width="0.28515625" customWidth="1"/>
    <col min="13560" max="13563" width="0" hidden="1" customWidth="1"/>
    <col min="13564" max="13564" width="17.7109375" customWidth="1"/>
    <col min="13565" max="13565" width="16.28515625" customWidth="1"/>
    <col min="13566" max="13566" width="15.28515625" customWidth="1"/>
    <col min="13567" max="13567" width="12" customWidth="1"/>
    <col min="13568" max="13568" width="16.28515625" customWidth="1"/>
    <col min="13569" max="13569" width="14.85546875" customWidth="1"/>
    <col min="13570" max="13570" width="15.28515625" customWidth="1"/>
    <col min="13571" max="13571" width="16" customWidth="1"/>
    <col min="13572" max="13572" width="21.140625" customWidth="1"/>
    <col min="13573" max="13574" width="18.5703125" customWidth="1"/>
    <col min="13575" max="13575" width="17.7109375" customWidth="1"/>
    <col min="13812" max="13812" width="27.85546875" customWidth="1"/>
    <col min="13813" max="13813" width="42.28515625" customWidth="1"/>
    <col min="13814" max="13814" width="69.140625" customWidth="1"/>
    <col min="13815" max="13815" width="0.28515625" customWidth="1"/>
    <col min="13816" max="13819" width="0" hidden="1" customWidth="1"/>
    <col min="13820" max="13820" width="17.7109375" customWidth="1"/>
    <col min="13821" max="13821" width="16.28515625" customWidth="1"/>
    <col min="13822" max="13822" width="15.28515625" customWidth="1"/>
    <col min="13823" max="13823" width="12" customWidth="1"/>
    <col min="13824" max="13824" width="16.28515625" customWidth="1"/>
    <col min="13825" max="13825" width="14.85546875" customWidth="1"/>
    <col min="13826" max="13826" width="15.28515625" customWidth="1"/>
    <col min="13827" max="13827" width="16" customWidth="1"/>
    <col min="13828" max="13828" width="21.140625" customWidth="1"/>
    <col min="13829" max="13830" width="18.5703125" customWidth="1"/>
    <col min="13831" max="13831" width="17.7109375" customWidth="1"/>
    <col min="14068" max="14068" width="27.85546875" customWidth="1"/>
    <col min="14069" max="14069" width="42.28515625" customWidth="1"/>
    <col min="14070" max="14070" width="69.140625" customWidth="1"/>
    <col min="14071" max="14071" width="0.28515625" customWidth="1"/>
    <col min="14072" max="14075" width="0" hidden="1" customWidth="1"/>
    <col min="14076" max="14076" width="17.7109375" customWidth="1"/>
    <col min="14077" max="14077" width="16.28515625" customWidth="1"/>
    <col min="14078" max="14078" width="15.28515625" customWidth="1"/>
    <col min="14079" max="14079" width="12" customWidth="1"/>
    <col min="14080" max="14080" width="16.28515625" customWidth="1"/>
    <col min="14081" max="14081" width="14.85546875" customWidth="1"/>
    <col min="14082" max="14082" width="15.28515625" customWidth="1"/>
    <col min="14083" max="14083" width="16" customWidth="1"/>
    <col min="14084" max="14084" width="21.140625" customWidth="1"/>
    <col min="14085" max="14086" width="18.5703125" customWidth="1"/>
    <col min="14087" max="14087" width="17.7109375" customWidth="1"/>
    <col min="14324" max="14324" width="27.85546875" customWidth="1"/>
    <col min="14325" max="14325" width="42.28515625" customWidth="1"/>
    <col min="14326" max="14326" width="69.140625" customWidth="1"/>
    <col min="14327" max="14327" width="0.28515625" customWidth="1"/>
    <col min="14328" max="14331" width="0" hidden="1" customWidth="1"/>
    <col min="14332" max="14332" width="17.7109375" customWidth="1"/>
    <col min="14333" max="14333" width="16.28515625" customWidth="1"/>
    <col min="14334" max="14334" width="15.28515625" customWidth="1"/>
    <col min="14335" max="14335" width="12" customWidth="1"/>
    <col min="14336" max="14336" width="16.28515625" customWidth="1"/>
    <col min="14337" max="14337" width="14.85546875" customWidth="1"/>
    <col min="14338" max="14338" width="15.28515625" customWidth="1"/>
    <col min="14339" max="14339" width="16" customWidth="1"/>
    <col min="14340" max="14340" width="21.140625" customWidth="1"/>
    <col min="14341" max="14342" width="18.5703125" customWidth="1"/>
    <col min="14343" max="14343" width="17.7109375" customWidth="1"/>
    <col min="14580" max="14580" width="27.85546875" customWidth="1"/>
    <col min="14581" max="14581" width="42.28515625" customWidth="1"/>
    <col min="14582" max="14582" width="69.140625" customWidth="1"/>
    <col min="14583" max="14583" width="0.28515625" customWidth="1"/>
    <col min="14584" max="14587" width="0" hidden="1" customWidth="1"/>
    <col min="14588" max="14588" width="17.7109375" customWidth="1"/>
    <col min="14589" max="14589" width="16.28515625" customWidth="1"/>
    <col min="14590" max="14590" width="15.28515625" customWidth="1"/>
    <col min="14591" max="14591" width="12" customWidth="1"/>
    <col min="14592" max="14592" width="16.28515625" customWidth="1"/>
    <col min="14593" max="14593" width="14.85546875" customWidth="1"/>
    <col min="14594" max="14594" width="15.28515625" customWidth="1"/>
    <col min="14595" max="14595" width="16" customWidth="1"/>
    <col min="14596" max="14596" width="21.140625" customWidth="1"/>
    <col min="14597" max="14598" width="18.5703125" customWidth="1"/>
    <col min="14599" max="14599" width="17.7109375" customWidth="1"/>
    <col min="14836" max="14836" width="27.85546875" customWidth="1"/>
    <col min="14837" max="14837" width="42.28515625" customWidth="1"/>
    <col min="14838" max="14838" width="69.140625" customWidth="1"/>
    <col min="14839" max="14839" width="0.28515625" customWidth="1"/>
    <col min="14840" max="14843" width="0" hidden="1" customWidth="1"/>
    <col min="14844" max="14844" width="17.7109375" customWidth="1"/>
    <col min="14845" max="14845" width="16.28515625" customWidth="1"/>
    <col min="14846" max="14846" width="15.28515625" customWidth="1"/>
    <col min="14847" max="14847" width="12" customWidth="1"/>
    <col min="14848" max="14848" width="16.28515625" customWidth="1"/>
    <col min="14849" max="14849" width="14.85546875" customWidth="1"/>
    <col min="14850" max="14850" width="15.28515625" customWidth="1"/>
    <col min="14851" max="14851" width="16" customWidth="1"/>
    <col min="14852" max="14852" width="21.140625" customWidth="1"/>
    <col min="14853" max="14854" width="18.5703125" customWidth="1"/>
    <col min="14855" max="14855" width="17.7109375" customWidth="1"/>
    <col min="15092" max="15092" width="27.85546875" customWidth="1"/>
    <col min="15093" max="15093" width="42.28515625" customWidth="1"/>
    <col min="15094" max="15094" width="69.140625" customWidth="1"/>
    <col min="15095" max="15095" width="0.28515625" customWidth="1"/>
    <col min="15096" max="15099" width="0" hidden="1" customWidth="1"/>
    <col min="15100" max="15100" width="17.7109375" customWidth="1"/>
    <col min="15101" max="15101" width="16.28515625" customWidth="1"/>
    <col min="15102" max="15102" width="15.28515625" customWidth="1"/>
    <col min="15103" max="15103" width="12" customWidth="1"/>
    <col min="15104" max="15104" width="16.28515625" customWidth="1"/>
    <col min="15105" max="15105" width="14.85546875" customWidth="1"/>
    <col min="15106" max="15106" width="15.28515625" customWidth="1"/>
    <col min="15107" max="15107" width="16" customWidth="1"/>
    <col min="15108" max="15108" width="21.140625" customWidth="1"/>
    <col min="15109" max="15110" width="18.5703125" customWidth="1"/>
    <col min="15111" max="15111" width="17.7109375" customWidth="1"/>
    <col min="15348" max="15348" width="27.85546875" customWidth="1"/>
    <col min="15349" max="15349" width="42.28515625" customWidth="1"/>
    <col min="15350" max="15350" width="69.140625" customWidth="1"/>
    <col min="15351" max="15351" width="0.28515625" customWidth="1"/>
    <col min="15352" max="15355" width="0" hidden="1" customWidth="1"/>
    <col min="15356" max="15356" width="17.7109375" customWidth="1"/>
    <col min="15357" max="15357" width="16.28515625" customWidth="1"/>
    <col min="15358" max="15358" width="15.28515625" customWidth="1"/>
    <col min="15359" max="15359" width="12" customWidth="1"/>
    <col min="15360" max="15360" width="16.28515625" customWidth="1"/>
    <col min="15361" max="15361" width="14.85546875" customWidth="1"/>
    <col min="15362" max="15362" width="15.28515625" customWidth="1"/>
    <col min="15363" max="15363" width="16" customWidth="1"/>
    <col min="15364" max="15364" width="21.140625" customWidth="1"/>
    <col min="15365" max="15366" width="18.5703125" customWidth="1"/>
    <col min="15367" max="15367" width="17.7109375" customWidth="1"/>
    <col min="15604" max="15604" width="27.85546875" customWidth="1"/>
    <col min="15605" max="15605" width="42.28515625" customWidth="1"/>
    <col min="15606" max="15606" width="69.140625" customWidth="1"/>
    <col min="15607" max="15607" width="0.28515625" customWidth="1"/>
    <col min="15608" max="15611" width="0" hidden="1" customWidth="1"/>
    <col min="15612" max="15612" width="17.7109375" customWidth="1"/>
    <col min="15613" max="15613" width="16.28515625" customWidth="1"/>
    <col min="15614" max="15614" width="15.28515625" customWidth="1"/>
    <col min="15615" max="15615" width="12" customWidth="1"/>
    <col min="15616" max="15616" width="16.28515625" customWidth="1"/>
    <col min="15617" max="15617" width="14.85546875" customWidth="1"/>
    <col min="15618" max="15618" width="15.28515625" customWidth="1"/>
    <col min="15619" max="15619" width="16" customWidth="1"/>
    <col min="15620" max="15620" width="21.140625" customWidth="1"/>
    <col min="15621" max="15622" width="18.5703125" customWidth="1"/>
    <col min="15623" max="15623" width="17.7109375" customWidth="1"/>
    <col min="15860" max="15860" width="27.85546875" customWidth="1"/>
    <col min="15861" max="15861" width="42.28515625" customWidth="1"/>
    <col min="15862" max="15862" width="69.140625" customWidth="1"/>
    <col min="15863" max="15863" width="0.28515625" customWidth="1"/>
    <col min="15864" max="15867" width="0" hidden="1" customWidth="1"/>
    <col min="15868" max="15868" width="17.7109375" customWidth="1"/>
    <col min="15869" max="15869" width="16.28515625" customWidth="1"/>
    <col min="15870" max="15870" width="15.28515625" customWidth="1"/>
    <col min="15871" max="15871" width="12" customWidth="1"/>
    <col min="15872" max="15872" width="16.28515625" customWidth="1"/>
    <col min="15873" max="15873" width="14.85546875" customWidth="1"/>
    <col min="15874" max="15874" width="15.28515625" customWidth="1"/>
    <col min="15875" max="15875" width="16" customWidth="1"/>
    <col min="15876" max="15876" width="21.140625" customWidth="1"/>
    <col min="15877" max="15878" width="18.5703125" customWidth="1"/>
    <col min="15879" max="15879" width="17.7109375" customWidth="1"/>
    <col min="16116" max="16116" width="27.85546875" customWidth="1"/>
    <col min="16117" max="16117" width="42.28515625" customWidth="1"/>
    <col min="16118" max="16118" width="69.140625" customWidth="1"/>
    <col min="16119" max="16119" width="0.28515625" customWidth="1"/>
    <col min="16120" max="16123" width="0" hidden="1" customWidth="1"/>
    <col min="16124" max="16124" width="17.7109375" customWidth="1"/>
    <col min="16125" max="16125" width="16.28515625" customWidth="1"/>
    <col min="16126" max="16126" width="15.28515625" customWidth="1"/>
    <col min="16127" max="16127" width="12" customWidth="1"/>
    <col min="16128" max="16128" width="16.28515625" customWidth="1"/>
    <col min="16129" max="16129" width="14.85546875" customWidth="1"/>
    <col min="16130" max="16130" width="15.28515625" customWidth="1"/>
    <col min="16131" max="16131" width="16" customWidth="1"/>
    <col min="16132" max="16132" width="21.140625" customWidth="1"/>
    <col min="16133" max="16134" width="18.5703125" customWidth="1"/>
    <col min="16135" max="16135" width="17.7109375" customWidth="1"/>
  </cols>
  <sheetData>
    <row r="1" spans="1:18" x14ac:dyDescent="0.25">
      <c r="A1" s="282"/>
      <c r="B1" s="282"/>
      <c r="C1" s="282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 t="s">
        <v>739</v>
      </c>
      <c r="Q1" s="283"/>
      <c r="R1" s="283"/>
    </row>
    <row r="2" spans="1:18" ht="72.75" customHeight="1" x14ac:dyDescent="0.25">
      <c r="A2" s="282"/>
      <c r="B2" s="282"/>
      <c r="C2" s="282"/>
      <c r="D2" s="283"/>
      <c r="E2" s="382"/>
      <c r="F2" s="379"/>
      <c r="G2" s="379"/>
      <c r="H2" s="382"/>
      <c r="I2" s="379"/>
      <c r="J2" s="379"/>
      <c r="K2" s="283"/>
      <c r="L2" s="382"/>
      <c r="M2" s="379"/>
      <c r="N2" s="379"/>
      <c r="O2" s="283"/>
      <c r="P2" s="382" t="s">
        <v>757</v>
      </c>
      <c r="Q2" s="379"/>
      <c r="R2" s="379"/>
    </row>
    <row r="3" spans="1:18" ht="18.75" x14ac:dyDescent="0.3">
      <c r="A3" s="282"/>
      <c r="B3" s="282"/>
      <c r="C3" s="284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50.25" customHeight="1" x14ac:dyDescent="0.3">
      <c r="A4" s="378" t="s">
        <v>755</v>
      </c>
      <c r="B4" s="378"/>
      <c r="C4" s="378"/>
      <c r="D4" s="378"/>
      <c r="E4" s="378"/>
      <c r="F4" s="378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</row>
    <row r="5" spans="1:18" x14ac:dyDescent="0.25">
      <c r="A5" s="282"/>
      <c r="B5" s="282"/>
      <c r="C5" s="282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 t="s">
        <v>220</v>
      </c>
      <c r="O5" s="284"/>
      <c r="P5" s="284"/>
      <c r="Q5" s="284"/>
      <c r="R5" s="284"/>
    </row>
    <row r="6" spans="1:18" ht="15.75" customHeight="1" x14ac:dyDescent="0.3">
      <c r="A6" s="361" t="s">
        <v>704</v>
      </c>
      <c r="B6" s="361" t="s">
        <v>705</v>
      </c>
      <c r="C6" s="361" t="s">
        <v>706</v>
      </c>
      <c r="D6" s="358" t="s">
        <v>724</v>
      </c>
      <c r="E6" s="359"/>
      <c r="F6" s="359"/>
      <c r="G6" s="360"/>
      <c r="H6" s="368" t="s">
        <v>707</v>
      </c>
      <c r="I6" s="368"/>
      <c r="J6" s="369"/>
      <c r="K6" s="358" t="s">
        <v>725</v>
      </c>
      <c r="L6" s="359"/>
      <c r="M6" s="359"/>
      <c r="N6" s="360"/>
      <c r="O6" s="358">
        <v>2021</v>
      </c>
      <c r="P6" s="359"/>
      <c r="Q6" s="359"/>
      <c r="R6" s="360"/>
    </row>
    <row r="7" spans="1:18" ht="15.75" customHeight="1" x14ac:dyDescent="0.3">
      <c r="A7" s="362"/>
      <c r="B7" s="364"/>
      <c r="C7" s="366"/>
      <c r="D7" s="383" t="s">
        <v>524</v>
      </c>
      <c r="E7" s="358" t="s">
        <v>708</v>
      </c>
      <c r="F7" s="385"/>
      <c r="G7" s="386"/>
      <c r="H7" s="383" t="s">
        <v>709</v>
      </c>
      <c r="I7" s="383" t="s">
        <v>710</v>
      </c>
      <c r="J7" s="383" t="s">
        <v>711</v>
      </c>
      <c r="K7" s="383" t="s">
        <v>524</v>
      </c>
      <c r="L7" s="358" t="s">
        <v>708</v>
      </c>
      <c r="M7" s="385"/>
      <c r="N7" s="386"/>
      <c r="O7" s="383" t="s">
        <v>524</v>
      </c>
      <c r="P7" s="358" t="s">
        <v>708</v>
      </c>
      <c r="Q7" s="385"/>
      <c r="R7" s="386"/>
    </row>
    <row r="8" spans="1:18" ht="56.25" x14ac:dyDescent="0.25">
      <c r="A8" s="363"/>
      <c r="B8" s="365"/>
      <c r="C8" s="367"/>
      <c r="D8" s="384"/>
      <c r="E8" s="286" t="s">
        <v>709</v>
      </c>
      <c r="F8" s="286" t="s">
        <v>710</v>
      </c>
      <c r="G8" s="286" t="s">
        <v>711</v>
      </c>
      <c r="H8" s="387"/>
      <c r="I8" s="387"/>
      <c r="J8" s="388"/>
      <c r="K8" s="384"/>
      <c r="L8" s="286" t="s">
        <v>709</v>
      </c>
      <c r="M8" s="286" t="s">
        <v>710</v>
      </c>
      <c r="N8" s="286" t="s">
        <v>711</v>
      </c>
      <c r="O8" s="384"/>
      <c r="P8" s="286" t="s">
        <v>709</v>
      </c>
      <c r="Q8" s="286" t="s">
        <v>710</v>
      </c>
      <c r="R8" s="286" t="s">
        <v>711</v>
      </c>
    </row>
    <row r="9" spans="1:18" ht="181.5" hidden="1" customHeight="1" x14ac:dyDescent="0.25">
      <c r="A9" s="370" t="s">
        <v>712</v>
      </c>
      <c r="B9" s="287" t="s">
        <v>713</v>
      </c>
      <c r="C9" s="287" t="s">
        <v>714</v>
      </c>
      <c r="D9" s="288">
        <f>SUM(E9:G9)</f>
        <v>0</v>
      </c>
      <c r="E9" s="288"/>
      <c r="F9" s="288"/>
      <c r="G9" s="288"/>
      <c r="H9" s="288"/>
      <c r="I9" s="288"/>
      <c r="J9" s="288"/>
      <c r="K9" s="288">
        <f>SUM(L9:N9)</f>
        <v>0</v>
      </c>
      <c r="L9" s="288"/>
      <c r="M9" s="288"/>
      <c r="N9" s="288"/>
      <c r="O9" s="288">
        <f>SUM(P9:R9)</f>
        <v>0</v>
      </c>
      <c r="P9" s="288"/>
      <c r="Q9" s="288"/>
      <c r="R9" s="288"/>
    </row>
    <row r="10" spans="1:18" ht="168" customHeight="1" x14ac:dyDescent="0.25">
      <c r="A10" s="371"/>
      <c r="B10" s="287" t="s">
        <v>726</v>
      </c>
      <c r="C10" s="287" t="s">
        <v>727</v>
      </c>
      <c r="D10" s="288">
        <f>SUM(E10:G10)</f>
        <v>0</v>
      </c>
      <c r="E10" s="288"/>
      <c r="F10" s="288"/>
      <c r="G10" s="288"/>
      <c r="H10" s="288">
        <v>100.9</v>
      </c>
      <c r="I10" s="288"/>
      <c r="J10" s="288"/>
      <c r="K10" s="288">
        <f>SUM(L10:N10)</f>
        <v>100.9</v>
      </c>
      <c r="L10" s="288">
        <f t="shared" ref="L10:N12" si="0">E10+H10</f>
        <v>100.9</v>
      </c>
      <c r="M10" s="288">
        <f t="shared" si="0"/>
        <v>0</v>
      </c>
      <c r="N10" s="288">
        <f t="shared" si="0"/>
        <v>0</v>
      </c>
      <c r="O10" s="288">
        <f>SUM(P10:R10)</f>
        <v>122.2</v>
      </c>
      <c r="P10" s="288">
        <v>122.2</v>
      </c>
      <c r="Q10" s="288"/>
      <c r="R10" s="288"/>
    </row>
    <row r="11" spans="1:18" ht="222.75" customHeight="1" x14ac:dyDescent="0.25">
      <c r="A11" s="371"/>
      <c r="B11" s="287" t="s">
        <v>715</v>
      </c>
      <c r="C11" s="287" t="s">
        <v>715</v>
      </c>
      <c r="D11" s="288">
        <f>SUM(E11:G11)</f>
        <v>0</v>
      </c>
      <c r="E11" s="288"/>
      <c r="F11" s="288"/>
      <c r="G11" s="288"/>
      <c r="H11" s="288">
        <v>84.1</v>
      </c>
      <c r="I11" s="288"/>
      <c r="J11" s="288"/>
      <c r="K11" s="288">
        <f>SUM(L11:N11)</f>
        <v>84.1</v>
      </c>
      <c r="L11" s="288">
        <f t="shared" si="0"/>
        <v>84.1</v>
      </c>
      <c r="M11" s="288">
        <f t="shared" si="0"/>
        <v>0</v>
      </c>
      <c r="N11" s="288">
        <f t="shared" si="0"/>
        <v>0</v>
      </c>
      <c r="O11" s="288">
        <f>SUM(P11:R11)</f>
        <v>45.3</v>
      </c>
      <c r="P11" s="288">
        <v>45.3</v>
      </c>
      <c r="Q11" s="288"/>
      <c r="R11" s="288"/>
    </row>
    <row r="12" spans="1:18" ht="181.5" customHeight="1" x14ac:dyDescent="0.25">
      <c r="A12" s="372"/>
      <c r="B12" s="287" t="s">
        <v>716</v>
      </c>
      <c r="C12" s="287" t="s">
        <v>717</v>
      </c>
      <c r="D12" s="288">
        <f>SUM(E12:G12)</f>
        <v>500</v>
      </c>
      <c r="E12" s="288"/>
      <c r="F12" s="288"/>
      <c r="G12" s="288">
        <v>500</v>
      </c>
      <c r="H12" s="288"/>
      <c r="I12" s="288"/>
      <c r="J12" s="288">
        <v>-157.63</v>
      </c>
      <c r="K12" s="288">
        <f>SUM(L12:N12)</f>
        <v>342.37</v>
      </c>
      <c r="L12" s="288">
        <f t="shared" si="0"/>
        <v>0</v>
      </c>
      <c r="M12" s="288">
        <f t="shared" si="0"/>
        <v>0</v>
      </c>
      <c r="N12" s="288">
        <f t="shared" si="0"/>
        <v>342.37</v>
      </c>
      <c r="O12" s="288">
        <f>SUM(P12:R12)</f>
        <v>342.37</v>
      </c>
      <c r="P12" s="288"/>
      <c r="Q12" s="288"/>
      <c r="R12" s="288">
        <v>342.37</v>
      </c>
    </row>
    <row r="13" spans="1:18" s="269" customFormat="1" ht="18.75" x14ac:dyDescent="0.25">
      <c r="A13" s="373" t="s">
        <v>718</v>
      </c>
      <c r="B13" s="374"/>
      <c r="C13" s="375"/>
      <c r="D13" s="289">
        <f>SUM(D9:D12)</f>
        <v>500</v>
      </c>
      <c r="E13" s="289">
        <f t="shared" ref="E13:J13" si="1">SUM(E9:E12)</f>
        <v>0</v>
      </c>
      <c r="F13" s="289">
        <f t="shared" si="1"/>
        <v>0</v>
      </c>
      <c r="G13" s="289">
        <f t="shared" si="1"/>
        <v>500</v>
      </c>
      <c r="H13" s="289">
        <f t="shared" si="1"/>
        <v>185</v>
      </c>
      <c r="I13" s="289">
        <f t="shared" si="1"/>
        <v>0</v>
      </c>
      <c r="J13" s="289">
        <f t="shared" si="1"/>
        <v>-157.63</v>
      </c>
      <c r="K13" s="289">
        <f>SUM(K9:K12)</f>
        <v>527.37</v>
      </c>
      <c r="L13" s="289">
        <f t="shared" ref="L13:N13" si="2">SUM(L9:L12)</f>
        <v>185</v>
      </c>
      <c r="M13" s="289">
        <f t="shared" si="2"/>
        <v>0</v>
      </c>
      <c r="N13" s="289">
        <f t="shared" si="2"/>
        <v>342.37</v>
      </c>
      <c r="O13" s="289">
        <f>SUM(O9:O12)</f>
        <v>509.87</v>
      </c>
      <c r="P13" s="289">
        <f t="shared" ref="P13:R13" si="3">SUM(P9:P12)</f>
        <v>167.5</v>
      </c>
      <c r="Q13" s="289">
        <f t="shared" si="3"/>
        <v>0</v>
      </c>
      <c r="R13" s="289">
        <f t="shared" si="3"/>
        <v>342.37</v>
      </c>
    </row>
    <row r="14" spans="1:18" ht="156" customHeight="1" x14ac:dyDescent="0.25">
      <c r="A14" s="370" t="s">
        <v>719</v>
      </c>
      <c r="B14" s="287" t="s">
        <v>720</v>
      </c>
      <c r="C14" s="287" t="s">
        <v>721</v>
      </c>
      <c r="D14" s="288">
        <f t="shared" ref="D14:D15" si="4">SUM(E14:G14)</f>
        <v>5352.29</v>
      </c>
      <c r="E14" s="288"/>
      <c r="F14" s="288">
        <v>5352.29</v>
      </c>
      <c r="G14" s="288"/>
      <c r="H14" s="288"/>
      <c r="I14" s="288">
        <v>-313.8</v>
      </c>
      <c r="J14" s="288"/>
      <c r="K14" s="288">
        <f t="shared" ref="K14:K15" si="5">SUM(L14:N14)</f>
        <v>5038.49</v>
      </c>
      <c r="L14" s="288">
        <f t="shared" ref="L14:N15" si="6">E14+H14</f>
        <v>0</v>
      </c>
      <c r="M14" s="288">
        <f t="shared" si="6"/>
        <v>5038.49</v>
      </c>
      <c r="N14" s="288">
        <f t="shared" si="6"/>
        <v>0</v>
      </c>
      <c r="O14" s="288">
        <f t="shared" ref="O14:O15" si="7">SUM(P14:R14)</f>
        <v>5038.49</v>
      </c>
      <c r="P14" s="288"/>
      <c r="Q14" s="288">
        <v>5038.49</v>
      </c>
      <c r="R14" s="288"/>
    </row>
    <row r="15" spans="1:18" ht="162.75" customHeight="1" x14ac:dyDescent="0.25">
      <c r="A15" s="371"/>
      <c r="B15" s="287" t="s">
        <v>722</v>
      </c>
      <c r="C15" s="287" t="s">
        <v>721</v>
      </c>
      <c r="D15" s="288">
        <f t="shared" si="4"/>
        <v>275.3</v>
      </c>
      <c r="E15" s="288"/>
      <c r="F15" s="288">
        <v>275.3</v>
      </c>
      <c r="G15" s="288"/>
      <c r="H15" s="288"/>
      <c r="I15" s="288">
        <v>-42</v>
      </c>
      <c r="J15" s="288"/>
      <c r="K15" s="288">
        <f t="shared" si="5"/>
        <v>233.3</v>
      </c>
      <c r="L15" s="288">
        <f t="shared" si="6"/>
        <v>0</v>
      </c>
      <c r="M15" s="288">
        <f t="shared" si="6"/>
        <v>233.3</v>
      </c>
      <c r="N15" s="288">
        <f t="shared" si="6"/>
        <v>0</v>
      </c>
      <c r="O15" s="288">
        <f t="shared" si="7"/>
        <v>233.3</v>
      </c>
      <c r="P15" s="288"/>
      <c r="Q15" s="288">
        <v>233.3</v>
      </c>
      <c r="R15" s="288"/>
    </row>
    <row r="16" spans="1:18" s="269" customFormat="1" ht="18.75" x14ac:dyDescent="0.3">
      <c r="A16" s="373" t="s">
        <v>723</v>
      </c>
      <c r="B16" s="374"/>
      <c r="C16" s="375"/>
      <c r="D16" s="290">
        <f>SUM(D14:D15)</f>
        <v>5627.59</v>
      </c>
      <c r="E16" s="290">
        <f t="shared" ref="E16:J16" si="8">SUM(E14:E15)</f>
        <v>0</v>
      </c>
      <c r="F16" s="290">
        <f t="shared" si="8"/>
        <v>5627.59</v>
      </c>
      <c r="G16" s="290">
        <f t="shared" si="8"/>
        <v>0</v>
      </c>
      <c r="H16" s="290">
        <f t="shared" si="8"/>
        <v>0</v>
      </c>
      <c r="I16" s="290">
        <f t="shared" si="8"/>
        <v>-355.8</v>
      </c>
      <c r="J16" s="290">
        <f t="shared" si="8"/>
        <v>0</v>
      </c>
      <c r="K16" s="290">
        <f>SUM(K14:K15)</f>
        <v>5271.79</v>
      </c>
      <c r="L16" s="290">
        <f t="shared" ref="L16:N16" si="9">SUM(L14:L15)</f>
        <v>0</v>
      </c>
      <c r="M16" s="290">
        <f t="shared" si="9"/>
        <v>5271.79</v>
      </c>
      <c r="N16" s="290">
        <f t="shared" si="9"/>
        <v>0</v>
      </c>
      <c r="O16" s="290">
        <f>SUM(O14:O15)</f>
        <v>5271.79</v>
      </c>
      <c r="P16" s="290">
        <f t="shared" ref="P16:R16" si="10">SUM(P14:P15)</f>
        <v>0</v>
      </c>
      <c r="Q16" s="290">
        <f t="shared" si="10"/>
        <v>5271.79</v>
      </c>
      <c r="R16" s="290">
        <f t="shared" si="10"/>
        <v>0</v>
      </c>
    </row>
    <row r="17" spans="1:18" ht="18.75" x14ac:dyDescent="0.3">
      <c r="A17" s="376" t="s">
        <v>282</v>
      </c>
      <c r="B17" s="377"/>
      <c r="C17" s="377"/>
      <c r="D17" s="291">
        <f>D13+D16</f>
        <v>6127.59</v>
      </c>
      <c r="E17" s="291">
        <f t="shared" ref="E17:J17" si="11">E13+E16</f>
        <v>0</v>
      </c>
      <c r="F17" s="291">
        <f t="shared" si="11"/>
        <v>5627.59</v>
      </c>
      <c r="G17" s="291">
        <f t="shared" si="11"/>
        <v>500</v>
      </c>
      <c r="H17" s="291">
        <f t="shared" si="11"/>
        <v>185</v>
      </c>
      <c r="I17" s="291">
        <f t="shared" si="11"/>
        <v>-355.8</v>
      </c>
      <c r="J17" s="291">
        <f t="shared" si="11"/>
        <v>-157.63</v>
      </c>
      <c r="K17" s="291">
        <f>K13+K16</f>
        <v>5799.16</v>
      </c>
      <c r="L17" s="291">
        <f t="shared" ref="L17:N17" si="12">L13+L16</f>
        <v>185</v>
      </c>
      <c r="M17" s="291">
        <f t="shared" si="12"/>
        <v>5271.79</v>
      </c>
      <c r="N17" s="291">
        <f t="shared" si="12"/>
        <v>342.37</v>
      </c>
      <c r="O17" s="291">
        <f>O13+O16</f>
        <v>5781.66</v>
      </c>
      <c r="P17" s="291">
        <f t="shared" ref="P17:R17" si="13">P13+P16</f>
        <v>167.5</v>
      </c>
      <c r="Q17" s="291">
        <f t="shared" si="13"/>
        <v>5271.79</v>
      </c>
      <c r="R17" s="291">
        <f t="shared" si="13"/>
        <v>342.37</v>
      </c>
    </row>
    <row r="18" spans="1:18" ht="18.75" x14ac:dyDescent="0.3">
      <c r="A18" s="292"/>
      <c r="B18" s="292"/>
      <c r="C18" s="293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</row>
    <row r="19" spans="1:18" x14ac:dyDescent="0.25">
      <c r="A19" s="295"/>
      <c r="B19" s="296"/>
      <c r="C19" s="297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</row>
    <row r="28" spans="1:18" ht="15" x14ac:dyDescent="0.25">
      <c r="B28" s="380"/>
      <c r="C28" s="381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</row>
  </sheetData>
  <mergeCells count="27">
    <mergeCell ref="A4:Q4"/>
    <mergeCell ref="B28:C28"/>
    <mergeCell ref="P2:R2"/>
    <mergeCell ref="O6:R6"/>
    <mergeCell ref="O7:O8"/>
    <mergeCell ref="P7:R7"/>
    <mergeCell ref="L7:N7"/>
    <mergeCell ref="D7:D8"/>
    <mergeCell ref="E7:G7"/>
    <mergeCell ref="H7:H8"/>
    <mergeCell ref="I7:I8"/>
    <mergeCell ref="J7:J8"/>
    <mergeCell ref="K7:K8"/>
    <mergeCell ref="E2:G2"/>
    <mergeCell ref="H2:J2"/>
    <mergeCell ref="L2:N2"/>
    <mergeCell ref="A9:A12"/>
    <mergeCell ref="A13:C13"/>
    <mergeCell ref="A14:A15"/>
    <mergeCell ref="A16:C16"/>
    <mergeCell ref="A17:C17"/>
    <mergeCell ref="K6:N6"/>
    <mergeCell ref="A6:A8"/>
    <mergeCell ref="B6:B8"/>
    <mergeCell ref="C6:C8"/>
    <mergeCell ref="D6:G6"/>
    <mergeCell ref="H6:J6"/>
  </mergeCells>
  <pageMargins left="0" right="0" top="0.94488188976377963" bottom="0" header="0" footer="0"/>
  <pageSetup paperSize="9" scale="42" orientation="landscape" r:id="rId1"/>
  <colBreaks count="1" manualBreakCount="1">
    <brk id="18" max="1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view="pageBreakPreview" zoomScale="75" zoomScaleNormal="100" zoomScaleSheetLayoutView="75" workbookViewId="0">
      <selection activeCell="I2" sqref="I2:K2"/>
    </sheetView>
  </sheetViews>
  <sheetFormatPr defaultRowHeight="15" x14ac:dyDescent="0.25"/>
  <cols>
    <col min="1" max="1" width="13" style="45" customWidth="1"/>
    <col min="2" max="2" width="58" style="46" customWidth="1"/>
    <col min="3" max="3" width="19.85546875" hidden="1" customWidth="1"/>
    <col min="4" max="4" width="14.140625" hidden="1" customWidth="1"/>
    <col min="5" max="5" width="15.140625" style="103" hidden="1" customWidth="1"/>
    <col min="6" max="6" width="17.7109375" hidden="1" customWidth="1"/>
    <col min="7" max="7" width="17.7109375" style="103" hidden="1" customWidth="1"/>
    <col min="8" max="8" width="17.28515625" style="103" hidden="1" customWidth="1"/>
    <col min="9" max="9" width="17.7109375" customWidth="1"/>
    <col min="10" max="10" width="17.7109375" style="103" customWidth="1"/>
    <col min="11" max="11" width="17.7109375" customWidth="1"/>
  </cols>
  <sheetData>
    <row r="1" spans="1:11" ht="21" customHeight="1" x14ac:dyDescent="0.25">
      <c r="A1" s="57"/>
      <c r="B1" s="45"/>
      <c r="C1" s="130"/>
      <c r="D1" s="130"/>
      <c r="E1" s="131"/>
      <c r="F1" s="131"/>
      <c r="G1" s="131"/>
      <c r="H1" s="131"/>
      <c r="I1" s="379" t="s">
        <v>740</v>
      </c>
      <c r="J1" s="379"/>
      <c r="K1" s="379"/>
    </row>
    <row r="2" spans="1:11" ht="47.25" customHeight="1" x14ac:dyDescent="0.25">
      <c r="A2" s="57"/>
      <c r="B2" s="99"/>
      <c r="C2" s="130"/>
      <c r="D2" s="130"/>
      <c r="E2" s="131"/>
      <c r="F2" s="131"/>
      <c r="G2" s="131"/>
      <c r="H2" s="131"/>
      <c r="I2" s="379" t="s">
        <v>758</v>
      </c>
      <c r="J2" s="379"/>
      <c r="K2" s="379"/>
    </row>
    <row r="3" spans="1:11" ht="69.75" customHeight="1" x14ac:dyDescent="0.25">
      <c r="A3" s="389" t="s">
        <v>741</v>
      </c>
      <c r="B3" s="389"/>
      <c r="C3" s="379"/>
      <c r="D3" s="379"/>
      <c r="E3" s="379"/>
      <c r="F3" s="379"/>
      <c r="G3" s="379"/>
      <c r="H3" s="379"/>
      <c r="I3" s="379"/>
      <c r="J3" s="379"/>
      <c r="K3" s="379"/>
    </row>
    <row r="4" spans="1:11" ht="18.75" x14ac:dyDescent="0.3">
      <c r="A4" s="56"/>
      <c r="B4" s="55"/>
      <c r="H4" s="103" t="s">
        <v>220</v>
      </c>
      <c r="K4" s="350" t="s">
        <v>742</v>
      </c>
    </row>
    <row r="5" spans="1:11" ht="52.5" customHeight="1" x14ac:dyDescent="0.25">
      <c r="A5" s="54" t="s">
        <v>284</v>
      </c>
      <c r="B5" s="54" t="s">
        <v>283</v>
      </c>
      <c r="C5" s="10" t="s">
        <v>216</v>
      </c>
      <c r="D5" s="62" t="s">
        <v>333</v>
      </c>
      <c r="E5" s="10" t="s">
        <v>497</v>
      </c>
      <c r="F5" s="62" t="s">
        <v>333</v>
      </c>
      <c r="G5" s="10" t="s">
        <v>497</v>
      </c>
      <c r="H5" s="104" t="s">
        <v>334</v>
      </c>
      <c r="I5" s="62" t="s">
        <v>333</v>
      </c>
      <c r="J5" s="10" t="s">
        <v>530</v>
      </c>
      <c r="K5" s="62" t="s">
        <v>532</v>
      </c>
    </row>
    <row r="6" spans="1:11" ht="61.5" customHeight="1" x14ac:dyDescent="0.25">
      <c r="A6" s="53" t="s">
        <v>15</v>
      </c>
      <c r="B6" s="63" t="s">
        <v>295</v>
      </c>
      <c r="C6" s="52" t="e">
        <f>'прил15 КЦСР 20-21г'!#REF!</f>
        <v>#REF!</v>
      </c>
      <c r="D6" s="52" t="e">
        <f>'прил15 КЦСР 20-21г'!#REF!</f>
        <v>#REF!</v>
      </c>
      <c r="E6" s="105">
        <f>'прил15 КЦСР 20-21г'!D402</f>
        <v>39689.53</v>
      </c>
      <c r="F6" s="105">
        <f>'прил15 КЦСР 20-21г'!E402</f>
        <v>-12726.71</v>
      </c>
      <c r="G6" s="105">
        <f>'прил15 КЦСР 20-21г'!F402</f>
        <v>26962.82</v>
      </c>
      <c r="H6" s="105">
        <f>'прил15 КЦСР 20-21г'!G402</f>
        <v>79139.13</v>
      </c>
      <c r="I6" s="105">
        <f>'прил15 КЦСР 20-21г'!H402</f>
        <v>-77109.72</v>
      </c>
      <c r="J6" s="105">
        <f>'прил15 КЦСР 20-21г'!I402</f>
        <v>2029.41</v>
      </c>
      <c r="K6" s="105">
        <f>'прил15 КЦСР 20-21г'!J402</f>
        <v>2029.41</v>
      </c>
    </row>
    <row r="7" spans="1:11" ht="61.5" customHeight="1" x14ac:dyDescent="0.25">
      <c r="A7" s="53" t="s">
        <v>27</v>
      </c>
      <c r="B7" s="63" t="s">
        <v>296</v>
      </c>
      <c r="C7" s="52" t="e">
        <f>'прил15 КЦСР 20-21г'!#REF!</f>
        <v>#REF!</v>
      </c>
      <c r="D7" s="52" t="e">
        <f>'прил15 КЦСР 20-21г'!#REF!</f>
        <v>#REF!</v>
      </c>
      <c r="E7" s="105">
        <f>'прил15 КЦСР 20-21г'!D409</f>
        <v>292864.82</v>
      </c>
      <c r="F7" s="105">
        <f>'прил15 КЦСР 20-21г'!E409</f>
        <v>-260763.82</v>
      </c>
      <c r="G7" s="105">
        <f>'прил15 КЦСР 20-21г'!F409</f>
        <v>32100.99</v>
      </c>
      <c r="H7" s="105">
        <f>'прил15 КЦСР 20-21г'!G409</f>
        <v>253083.05</v>
      </c>
      <c r="I7" s="105">
        <f>'прил15 КЦСР 20-21г'!H409</f>
        <v>-218952.36</v>
      </c>
      <c r="J7" s="105">
        <f>'прил15 КЦСР 20-21г'!I409</f>
        <v>34130.69</v>
      </c>
      <c r="K7" s="105">
        <f>'прил15 КЦСР 20-21г'!J409</f>
        <v>29773.439999999999</v>
      </c>
    </row>
    <row r="8" spans="1:11" ht="61.5" customHeight="1" x14ac:dyDescent="0.25">
      <c r="A8" s="53" t="s">
        <v>6</v>
      </c>
      <c r="B8" s="64" t="s">
        <v>756</v>
      </c>
      <c r="C8" s="52" t="e">
        <f>'прил15 КЦСР 20-21г'!#REF!</f>
        <v>#REF!</v>
      </c>
      <c r="D8" s="52" t="e">
        <f>'прил15 КЦСР 20-21г'!#REF!</f>
        <v>#REF!</v>
      </c>
      <c r="E8" s="105">
        <f>'прил15 КЦСР 20-21г'!D413</f>
        <v>39683.11</v>
      </c>
      <c r="F8" s="105">
        <f>'прил15 КЦСР 20-21г'!E413</f>
        <v>-7010.61</v>
      </c>
      <c r="G8" s="105">
        <f>'прил15 КЦСР 20-21г'!F413</f>
        <v>32672.5</v>
      </c>
      <c r="H8" s="105">
        <f>'прил15 КЦСР 20-21г'!G413</f>
        <v>39817.56</v>
      </c>
      <c r="I8" s="105">
        <f>'прил15 КЦСР 20-21г'!H413</f>
        <v>-12362.42</v>
      </c>
      <c r="J8" s="105">
        <f>'прил15 КЦСР 20-21г'!I413</f>
        <v>27455.14</v>
      </c>
      <c r="K8" s="105">
        <f>'прил15 КЦСР 20-21г'!J413</f>
        <v>27455.54</v>
      </c>
    </row>
    <row r="9" spans="1:11" ht="61.5" customHeight="1" x14ac:dyDescent="0.25">
      <c r="A9" s="53" t="s">
        <v>59</v>
      </c>
      <c r="B9" s="63" t="s">
        <v>297</v>
      </c>
      <c r="C9" s="70" t="e">
        <f>'прил15 КЦСР 20-21г'!#REF!</f>
        <v>#REF!</v>
      </c>
      <c r="D9" s="70" t="e">
        <f>'прил15 КЦСР 20-21г'!#REF!</f>
        <v>#REF!</v>
      </c>
      <c r="E9" s="106">
        <f>'прил15 КЦСР 20-21г'!D420</f>
        <v>11027.56</v>
      </c>
      <c r="F9" s="106">
        <f>'прил15 КЦСР 20-21г'!E420</f>
        <v>800.49</v>
      </c>
      <c r="G9" s="106">
        <f>'прил15 КЦСР 20-21г'!F420</f>
        <v>11828.05</v>
      </c>
      <c r="H9" s="106">
        <f>'прил15 КЦСР 20-21г'!G420</f>
        <v>10685.66</v>
      </c>
      <c r="I9" s="106">
        <f>'прил15 КЦСР 20-21г'!H420</f>
        <v>872.09</v>
      </c>
      <c r="J9" s="106">
        <f>'прил15 КЦСР 20-21г'!I420</f>
        <v>11557.75</v>
      </c>
      <c r="K9" s="106">
        <f>'прил15 КЦСР 20-21г'!J420</f>
        <v>14695.05</v>
      </c>
    </row>
    <row r="10" spans="1:11" ht="61.5" customHeight="1" x14ac:dyDescent="0.25">
      <c r="A10" s="53" t="s">
        <v>36</v>
      </c>
      <c r="B10" s="63" t="s">
        <v>313</v>
      </c>
      <c r="C10" s="52" t="e">
        <f>'прил15 КЦСР 20-21г'!#REF!</f>
        <v>#REF!</v>
      </c>
      <c r="D10" s="52" t="e">
        <f>'прил15 КЦСР 20-21г'!#REF!</f>
        <v>#REF!</v>
      </c>
      <c r="E10" s="105">
        <f>'прил15 КЦСР 20-21г'!D422</f>
        <v>16</v>
      </c>
      <c r="F10" s="105">
        <f>'прил15 КЦСР 20-21г'!E422</f>
        <v>-16</v>
      </c>
      <c r="G10" s="105">
        <f>'прил15 КЦСР 20-21г'!F422</f>
        <v>0</v>
      </c>
      <c r="H10" s="105">
        <f>'прил15 КЦСР 20-21г'!G422</f>
        <v>16</v>
      </c>
      <c r="I10" s="105">
        <f>'прил15 КЦСР 20-21г'!H422</f>
        <v>-16</v>
      </c>
      <c r="J10" s="105">
        <f>'прил15 КЦСР 20-21г'!I422</f>
        <v>0</v>
      </c>
      <c r="K10" s="105">
        <f>'прил15 КЦСР 20-21г'!J422</f>
        <v>0</v>
      </c>
    </row>
    <row r="11" spans="1:11" ht="61.5" customHeight="1" x14ac:dyDescent="0.25">
      <c r="A11" s="151" t="s">
        <v>53</v>
      </c>
      <c r="B11" s="63" t="s">
        <v>602</v>
      </c>
      <c r="C11" s="52"/>
      <c r="D11" s="52"/>
      <c r="E11" s="105">
        <f>'прил15 КЦСР 20-21г'!D432</f>
        <v>0</v>
      </c>
      <c r="F11" s="105">
        <f>'прил15 КЦСР 20-21г'!E432</f>
        <v>3658.75</v>
      </c>
      <c r="G11" s="105">
        <f>'прил15 КЦСР 20-21г'!F432</f>
        <v>3658.75</v>
      </c>
      <c r="H11" s="105">
        <f>'прил15 КЦСР 20-21г'!G432</f>
        <v>0</v>
      </c>
      <c r="I11" s="105">
        <f>'прил15 КЦСР 20-21г'!H432</f>
        <v>2648.02</v>
      </c>
      <c r="J11" s="105">
        <f>'прил15 КЦСР 20-21г'!I432</f>
        <v>2648.02</v>
      </c>
      <c r="K11" s="105">
        <f>'прил15 КЦСР 20-21г'!J432</f>
        <v>3620.08</v>
      </c>
    </row>
    <row r="12" spans="1:11" ht="61.5" customHeight="1" x14ac:dyDescent="0.25">
      <c r="A12" s="151" t="s">
        <v>84</v>
      </c>
      <c r="B12" s="63" t="s">
        <v>601</v>
      </c>
      <c r="C12" s="52"/>
      <c r="D12" s="52"/>
      <c r="E12" s="105">
        <f>'прил15 КЦСР 20-21г'!D428</f>
        <v>0</v>
      </c>
      <c r="F12" s="105">
        <f>'прил15 КЦСР 20-21г'!E428</f>
        <v>343880.54</v>
      </c>
      <c r="G12" s="105">
        <f>'прил15 КЦСР 20-21г'!F428</f>
        <v>343880.54</v>
      </c>
      <c r="H12" s="105">
        <f>'прил15 КЦСР 20-21г'!G428</f>
        <v>0</v>
      </c>
      <c r="I12" s="105">
        <f>'прил15 КЦСР 20-21г'!H428</f>
        <v>340063.29</v>
      </c>
      <c r="J12" s="105">
        <f>'прил15 КЦСР 20-21г'!I428</f>
        <v>340063.29</v>
      </c>
      <c r="K12" s="105">
        <f>'прил15 КЦСР 20-21г'!J428</f>
        <v>346390.13</v>
      </c>
    </row>
    <row r="13" spans="1:11" ht="37.5" customHeight="1" x14ac:dyDescent="0.25">
      <c r="A13" s="53"/>
      <c r="B13" s="63" t="s">
        <v>467</v>
      </c>
      <c r="C13" s="51" t="e">
        <f>'прил15 КЦСР 20-21г'!#REF!</f>
        <v>#REF!</v>
      </c>
      <c r="D13" s="51" t="e">
        <f>'прил15 КЦСР 20-21г'!#REF!</f>
        <v>#REF!</v>
      </c>
      <c r="E13" s="107">
        <f>'прил15 КЦСР 20-21г'!D435</f>
        <v>4461.2700000000004</v>
      </c>
      <c r="F13" s="107">
        <f>'прил15 КЦСР 20-21г'!E435</f>
        <v>357.24</v>
      </c>
      <c r="G13" s="107">
        <f>'прил15 КЦСР 20-21г'!F435</f>
        <v>4818.51</v>
      </c>
      <c r="H13" s="107">
        <f>'прил15 КЦСР 20-21г'!G435</f>
        <v>4461.2700000000004</v>
      </c>
      <c r="I13" s="107">
        <f>'прил15 КЦСР 20-21г'!H435</f>
        <v>357.24</v>
      </c>
      <c r="J13" s="107">
        <f>'прил15 КЦСР 20-21г'!I435</f>
        <v>4818.51</v>
      </c>
      <c r="K13" s="107">
        <f>'прил15 КЦСР 20-21г'!J435</f>
        <v>1565.58</v>
      </c>
    </row>
    <row r="14" spans="1:11" ht="37.5" customHeight="1" x14ac:dyDescent="0.25">
      <c r="A14" s="53"/>
      <c r="B14" s="63" t="s">
        <v>285</v>
      </c>
      <c r="C14" s="51" t="e">
        <f>'прил15 КЦСР 20-21г'!#REF!</f>
        <v>#REF!</v>
      </c>
      <c r="D14" s="51" t="e">
        <f>'прил15 КЦСР 20-21г'!#REF!</f>
        <v>#REF!</v>
      </c>
      <c r="E14" s="107">
        <f>'прил15 КЦСР 20-21г'!D436</f>
        <v>5135.93</v>
      </c>
      <c r="F14" s="107">
        <f>'прил15 КЦСР 20-21г'!E436</f>
        <v>-5135.93</v>
      </c>
      <c r="G14" s="107">
        <f>'прил15 КЦСР 20-21г'!F436</f>
        <v>0</v>
      </c>
      <c r="H14" s="107">
        <f>'прил15 КЦСР 20-21г'!G436</f>
        <v>10445.19</v>
      </c>
      <c r="I14" s="107">
        <f>'прил15 КЦСР 20-21г'!H436</f>
        <v>-5128.17</v>
      </c>
      <c r="J14" s="107">
        <f>'прил15 КЦСР 20-21г'!I436</f>
        <v>5317.02</v>
      </c>
      <c r="K14" s="107">
        <f>'прил15 КЦСР 20-21г'!J436</f>
        <v>11057.89</v>
      </c>
    </row>
    <row r="15" spans="1:11" ht="46.5" customHeight="1" x14ac:dyDescent="0.25">
      <c r="A15" s="50"/>
      <c r="B15" s="49" t="s">
        <v>282</v>
      </c>
      <c r="C15" s="48" t="e">
        <f t="shared" ref="C15:H15" si="0">SUM(C6:C14)</f>
        <v>#REF!</v>
      </c>
      <c r="D15" s="48" t="e">
        <f t="shared" si="0"/>
        <v>#REF!</v>
      </c>
      <c r="E15" s="48">
        <f t="shared" si="0"/>
        <v>392878.22</v>
      </c>
      <c r="F15" s="48">
        <f t="shared" si="0"/>
        <v>63043.95</v>
      </c>
      <c r="G15" s="48">
        <f t="shared" si="0"/>
        <v>455922.16</v>
      </c>
      <c r="H15" s="48">
        <f t="shared" si="0"/>
        <v>397647.86</v>
      </c>
      <c r="I15" s="48">
        <f t="shared" ref="I15:K15" si="1">SUM(I6:I14)</f>
        <v>30371.97</v>
      </c>
      <c r="J15" s="48">
        <f t="shared" si="1"/>
        <v>428019.83</v>
      </c>
      <c r="K15" s="48">
        <f t="shared" si="1"/>
        <v>436587.12</v>
      </c>
    </row>
    <row r="16" spans="1:11" x14ac:dyDescent="0.25">
      <c r="E16" s="138">
        <v>392878.22</v>
      </c>
      <c r="F16" s="138">
        <f>62955.74+88.1986</f>
        <v>63043.938600000001</v>
      </c>
      <c r="G16" s="139">
        <v>455922.15860000002</v>
      </c>
      <c r="H16" s="2">
        <v>397647.87</v>
      </c>
      <c r="I16" s="138">
        <f>26796.19+2570.78+1004.994</f>
        <v>30371.964</v>
      </c>
      <c r="J16" s="134">
        <v>428019.83399999997</v>
      </c>
      <c r="K16" s="139">
        <v>436587.11749999999</v>
      </c>
    </row>
    <row r="20" spans="2:2" customFormat="1" ht="18.75" x14ac:dyDescent="0.25">
      <c r="B20" s="47"/>
    </row>
    <row r="34" spans="1:2" customFormat="1" x14ac:dyDescent="0.25">
      <c r="A34" s="44"/>
      <c r="B34" s="44"/>
    </row>
    <row r="35" spans="1:2" customFormat="1" x14ac:dyDescent="0.25">
      <c r="A35" s="44"/>
      <c r="B35" s="44"/>
    </row>
  </sheetData>
  <mergeCells count="3">
    <mergeCell ref="I2:K2"/>
    <mergeCell ref="I1:K1"/>
    <mergeCell ref="A3:K3"/>
  </mergeCells>
  <pageMargins left="0.70866141732283472" right="0" top="0.74803149606299213" bottom="0.55118110236220474" header="0.31496062992125984" footer="0.31496062992125984"/>
  <pageSetup paperSize="9" scale="75" orientation="portrait" r:id="rId1"/>
  <colBreaks count="1" manualBreakCount="1">
    <brk id="11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view="pageBreakPreview" topLeftCell="A365" zoomScaleNormal="100" zoomScaleSheetLayoutView="100" workbookViewId="0">
      <selection activeCell="A3" sqref="A3:J3"/>
    </sheetView>
  </sheetViews>
  <sheetFormatPr defaultRowHeight="12.75" x14ac:dyDescent="0.2"/>
  <cols>
    <col min="1" max="1" width="51.28515625" style="30" customWidth="1"/>
    <col min="2" max="2" width="16" style="29" customWidth="1"/>
    <col min="3" max="3" width="7.85546875" style="29" customWidth="1"/>
    <col min="4" max="4" width="13.7109375" style="68" hidden="1" customWidth="1"/>
    <col min="5" max="5" width="11.140625" style="68" hidden="1" customWidth="1"/>
    <col min="6" max="6" width="13.7109375" style="68" hidden="1" customWidth="1"/>
    <col min="7" max="7" width="12.85546875" style="98" hidden="1" customWidth="1"/>
    <col min="8" max="8" width="11.140625" style="68" customWidth="1"/>
    <col min="9" max="9" width="13.7109375" style="68" customWidth="1"/>
    <col min="10" max="10" width="12.85546875" style="68" customWidth="1"/>
    <col min="11" max="16384" width="9.140625" style="29"/>
  </cols>
  <sheetData>
    <row r="1" spans="1:13" ht="15" x14ac:dyDescent="0.25">
      <c r="B1" s="43"/>
      <c r="C1" s="43"/>
      <c r="D1" s="352"/>
      <c r="E1" s="352"/>
      <c r="F1" s="352"/>
      <c r="G1" s="353"/>
      <c r="H1" s="325" t="s">
        <v>749</v>
      </c>
      <c r="I1" s="354"/>
      <c r="J1" s="354"/>
      <c r="K1" s="354"/>
      <c r="L1" s="354"/>
      <c r="M1" s="354"/>
    </row>
    <row r="2" spans="1:13" s="42" customFormat="1" ht="34.5" customHeight="1" x14ac:dyDescent="0.25">
      <c r="A2" s="59"/>
      <c r="B2" s="58"/>
      <c r="C2" s="60"/>
      <c r="D2" s="109"/>
      <c r="E2" s="399" t="s">
        <v>759</v>
      </c>
      <c r="F2" s="400"/>
      <c r="G2" s="400"/>
      <c r="H2" s="400"/>
      <c r="I2" s="400"/>
      <c r="J2" s="401"/>
      <c r="K2" s="112"/>
      <c r="L2" s="112"/>
      <c r="M2" s="112"/>
    </row>
    <row r="3" spans="1:13" s="42" customFormat="1" ht="60" customHeight="1" x14ac:dyDescent="0.25">
      <c r="A3" s="402" t="s">
        <v>750</v>
      </c>
      <c r="B3" s="403"/>
      <c r="C3" s="403"/>
      <c r="D3" s="404"/>
      <c r="E3" s="404"/>
      <c r="F3" s="404"/>
      <c r="G3" s="404"/>
      <c r="H3" s="379"/>
      <c r="I3" s="379"/>
      <c r="J3" s="379"/>
    </row>
    <row r="4" spans="1:13" ht="12.75" customHeight="1" x14ac:dyDescent="0.2">
      <c r="D4" s="65"/>
      <c r="E4" s="65"/>
      <c r="F4" s="65"/>
      <c r="G4" s="98" t="s">
        <v>220</v>
      </c>
      <c r="H4" s="65"/>
      <c r="I4" s="65"/>
      <c r="J4" s="65" t="s">
        <v>745</v>
      </c>
    </row>
    <row r="5" spans="1:13" s="37" customFormat="1" ht="12.75" customHeight="1" x14ac:dyDescent="0.2">
      <c r="A5" s="390" t="s">
        <v>281</v>
      </c>
      <c r="B5" s="405" t="s">
        <v>503</v>
      </c>
      <c r="C5" s="406"/>
      <c r="D5" s="396" t="s">
        <v>331</v>
      </c>
      <c r="E5" s="393" t="s">
        <v>330</v>
      </c>
      <c r="F5" s="396" t="s">
        <v>331</v>
      </c>
      <c r="G5" s="409" t="s">
        <v>332</v>
      </c>
      <c r="H5" s="393" t="s">
        <v>330</v>
      </c>
      <c r="I5" s="396" t="s">
        <v>531</v>
      </c>
      <c r="J5" s="393" t="s">
        <v>532</v>
      </c>
    </row>
    <row r="6" spans="1:13" s="37" customFormat="1" ht="12.75" customHeight="1" x14ac:dyDescent="0.2">
      <c r="A6" s="391"/>
      <c r="B6" s="407"/>
      <c r="C6" s="408"/>
      <c r="D6" s="397"/>
      <c r="E6" s="394"/>
      <c r="F6" s="397"/>
      <c r="G6" s="410"/>
      <c r="H6" s="394"/>
      <c r="I6" s="397"/>
      <c r="J6" s="394"/>
    </row>
    <row r="7" spans="1:13" s="37" customFormat="1" ht="25.5" customHeight="1" x14ac:dyDescent="0.2">
      <c r="A7" s="392"/>
      <c r="B7" s="41" t="s">
        <v>217</v>
      </c>
      <c r="C7" s="41" t="s">
        <v>278</v>
      </c>
      <c r="D7" s="398"/>
      <c r="E7" s="395"/>
      <c r="F7" s="398"/>
      <c r="G7" s="410"/>
      <c r="H7" s="395"/>
      <c r="I7" s="398"/>
      <c r="J7" s="395"/>
    </row>
    <row r="8" spans="1:13" s="38" customFormat="1" ht="11.25" customHeight="1" x14ac:dyDescent="0.25">
      <c r="A8" s="40">
        <v>1</v>
      </c>
      <c r="B8" s="40">
        <v>2</v>
      </c>
      <c r="C8" s="40">
        <v>3</v>
      </c>
      <c r="D8" s="39">
        <v>5</v>
      </c>
      <c r="E8" s="39">
        <v>4</v>
      </c>
      <c r="F8" s="39">
        <v>5</v>
      </c>
      <c r="G8" s="39">
        <v>6</v>
      </c>
      <c r="H8" s="39">
        <v>4</v>
      </c>
      <c r="I8" s="39">
        <v>5</v>
      </c>
      <c r="J8" s="39">
        <v>6</v>
      </c>
    </row>
    <row r="9" spans="1:13" ht="60" x14ac:dyDescent="0.2">
      <c r="A9" s="4" t="s">
        <v>359</v>
      </c>
      <c r="B9" s="3" t="s">
        <v>201</v>
      </c>
      <c r="C9" s="3"/>
      <c r="D9" s="78">
        <f t="shared" ref="D9:J9" si="0">D10</f>
        <v>12349.710999999999</v>
      </c>
      <c r="E9" s="326">
        <f t="shared" si="0"/>
        <v>1136.3499999999999</v>
      </c>
      <c r="F9" s="326">
        <f t="shared" si="0"/>
        <v>13486.06</v>
      </c>
      <c r="G9" s="326">
        <f t="shared" si="0"/>
        <v>12349.71</v>
      </c>
      <c r="H9" s="326">
        <f t="shared" si="0"/>
        <v>-12349.71</v>
      </c>
      <c r="I9" s="326">
        <f t="shared" si="0"/>
        <v>0</v>
      </c>
      <c r="J9" s="326">
        <f t="shared" si="0"/>
        <v>0</v>
      </c>
    </row>
    <row r="10" spans="1:13" ht="24" x14ac:dyDescent="0.2">
      <c r="A10" s="4" t="s">
        <v>358</v>
      </c>
      <c r="B10" s="3" t="s">
        <v>360</v>
      </c>
      <c r="C10" s="3"/>
      <c r="D10" s="78">
        <f t="shared" ref="D10:I10" si="1">D11+D13</f>
        <v>12349.710999999999</v>
      </c>
      <c r="E10" s="326">
        <f t="shared" ref="E10:F10" si="2">E11+E13</f>
        <v>1136.3499999999999</v>
      </c>
      <c r="F10" s="326">
        <f t="shared" si="2"/>
        <v>13486.06</v>
      </c>
      <c r="G10" s="326">
        <f t="shared" si="1"/>
        <v>12349.71</v>
      </c>
      <c r="H10" s="326">
        <f t="shared" si="1"/>
        <v>-12349.71</v>
      </c>
      <c r="I10" s="326">
        <f t="shared" si="1"/>
        <v>0</v>
      </c>
      <c r="J10" s="326">
        <f t="shared" ref="J10" si="3">J11+J13</f>
        <v>0</v>
      </c>
    </row>
    <row r="11" spans="1:13" ht="24" x14ac:dyDescent="0.2">
      <c r="A11" s="4" t="s">
        <v>200</v>
      </c>
      <c r="B11" s="3" t="s">
        <v>199</v>
      </c>
      <c r="C11" s="3"/>
      <c r="D11" s="78">
        <f t="shared" ref="D11:J11" si="4">D12</f>
        <v>11374.311</v>
      </c>
      <c r="E11" s="326">
        <f t="shared" si="4"/>
        <v>1115.92</v>
      </c>
      <c r="F11" s="326">
        <f t="shared" si="4"/>
        <v>12490.23</v>
      </c>
      <c r="G11" s="326">
        <f t="shared" si="4"/>
        <v>11374.31</v>
      </c>
      <c r="H11" s="326">
        <f t="shared" si="4"/>
        <v>-11374.31</v>
      </c>
      <c r="I11" s="326">
        <f t="shared" si="4"/>
        <v>0</v>
      </c>
      <c r="J11" s="326">
        <f t="shared" si="4"/>
        <v>0</v>
      </c>
    </row>
    <row r="12" spans="1:13" ht="48" x14ac:dyDescent="0.2">
      <c r="A12" s="4" t="s">
        <v>38</v>
      </c>
      <c r="B12" s="3" t="s">
        <v>199</v>
      </c>
      <c r="C12" s="3" t="s">
        <v>34</v>
      </c>
      <c r="D12" s="272">
        <v>11374.311</v>
      </c>
      <c r="E12" s="326">
        <v>1115.92</v>
      </c>
      <c r="F12" s="67">
        <f>D12+E12</f>
        <v>12490.23</v>
      </c>
      <c r="G12" s="326">
        <f>10823.321+550.99</f>
        <v>11374.31</v>
      </c>
      <c r="H12" s="326">
        <f>1115.919-12490.23</f>
        <v>-11374.31</v>
      </c>
      <c r="I12" s="67">
        <f>G12+H12</f>
        <v>0</v>
      </c>
      <c r="J12" s="326"/>
    </row>
    <row r="13" spans="1:13" ht="24" x14ac:dyDescent="0.2">
      <c r="A13" s="4" t="s">
        <v>198</v>
      </c>
      <c r="B13" s="3" t="s">
        <v>197</v>
      </c>
      <c r="C13" s="3"/>
      <c r="D13" s="78">
        <f t="shared" ref="D13:I13" si="5">D14+D15</f>
        <v>975.4</v>
      </c>
      <c r="E13" s="326">
        <f t="shared" ref="E13:F13" si="6">E14+E15</f>
        <v>20.43</v>
      </c>
      <c r="F13" s="326">
        <f t="shared" si="6"/>
        <v>995.83</v>
      </c>
      <c r="G13" s="326">
        <f t="shared" si="5"/>
        <v>975.4</v>
      </c>
      <c r="H13" s="326">
        <f t="shared" si="5"/>
        <v>-975.4</v>
      </c>
      <c r="I13" s="326">
        <f t="shared" si="5"/>
        <v>0</v>
      </c>
      <c r="J13" s="326">
        <f t="shared" ref="J13" si="7">J14+J15</f>
        <v>0</v>
      </c>
    </row>
    <row r="14" spans="1:13" ht="24" x14ac:dyDescent="0.2">
      <c r="A14" s="4" t="s">
        <v>47</v>
      </c>
      <c r="B14" s="3" t="s">
        <v>197</v>
      </c>
      <c r="C14" s="3" t="s">
        <v>51</v>
      </c>
      <c r="D14" s="272">
        <v>907.43</v>
      </c>
      <c r="E14" s="326">
        <v>52.56</v>
      </c>
      <c r="F14" s="67">
        <f>D14+E14</f>
        <v>959.99</v>
      </c>
      <c r="G14" s="326">
        <f>902.43+5</f>
        <v>907.43</v>
      </c>
      <c r="H14" s="326">
        <f>52.56-959.99</f>
        <v>-907.43</v>
      </c>
      <c r="I14" s="67">
        <f>G14+H14</f>
        <v>0</v>
      </c>
      <c r="J14" s="326"/>
    </row>
    <row r="15" spans="1:13" ht="24" x14ac:dyDescent="0.2">
      <c r="A15" s="7" t="s">
        <v>77</v>
      </c>
      <c r="B15" s="3" t="s">
        <v>197</v>
      </c>
      <c r="C15" s="3" t="s">
        <v>88</v>
      </c>
      <c r="D15" s="272">
        <v>67.97</v>
      </c>
      <c r="E15" s="326">
        <v>-32.130000000000003</v>
      </c>
      <c r="F15" s="67">
        <f>D15+E15</f>
        <v>35.840000000000003</v>
      </c>
      <c r="G15" s="326">
        <v>67.97</v>
      </c>
      <c r="H15" s="326">
        <f>-32.13-35.84</f>
        <v>-67.97</v>
      </c>
      <c r="I15" s="67">
        <f>G15+H15</f>
        <v>0</v>
      </c>
      <c r="J15" s="326"/>
    </row>
    <row r="16" spans="1:13" ht="48" x14ac:dyDescent="0.2">
      <c r="A16" s="4" t="s">
        <v>370</v>
      </c>
      <c r="B16" s="3" t="s">
        <v>65</v>
      </c>
      <c r="C16" s="3"/>
      <c r="D16" s="75">
        <f t="shared" ref="D16:I16" si="8">D17+D25</f>
        <v>25569.8</v>
      </c>
      <c r="E16" s="327">
        <f t="shared" ref="E16:F16" si="9">E17+E25</f>
        <v>-13572.05</v>
      </c>
      <c r="F16" s="327">
        <f t="shared" si="9"/>
        <v>11997.75</v>
      </c>
      <c r="G16" s="327">
        <f t="shared" si="8"/>
        <v>65019.4</v>
      </c>
      <c r="H16" s="327">
        <f t="shared" si="8"/>
        <v>-64469</v>
      </c>
      <c r="I16" s="327">
        <f t="shared" si="8"/>
        <v>550.4</v>
      </c>
      <c r="J16" s="327">
        <f t="shared" ref="J16" si="10">J17+J25</f>
        <v>550.4</v>
      </c>
    </row>
    <row r="17" spans="1:10" ht="24" x14ac:dyDescent="0.2">
      <c r="A17" s="4" t="s">
        <v>155</v>
      </c>
      <c r="B17" s="3" t="s">
        <v>389</v>
      </c>
      <c r="C17" s="3"/>
      <c r="D17" s="75">
        <f t="shared" ref="D17:I17" si="11">D18+D21+D23</f>
        <v>635.79999999999995</v>
      </c>
      <c r="E17" s="327">
        <f t="shared" ref="E17:F17" si="12">E18+E21+E23</f>
        <v>-85.4</v>
      </c>
      <c r="F17" s="327">
        <f t="shared" si="12"/>
        <v>550.4</v>
      </c>
      <c r="G17" s="327">
        <f t="shared" si="11"/>
        <v>635.79999999999995</v>
      </c>
      <c r="H17" s="327">
        <f t="shared" si="11"/>
        <v>-85.4</v>
      </c>
      <c r="I17" s="327">
        <f t="shared" si="11"/>
        <v>550.4</v>
      </c>
      <c r="J17" s="327">
        <f t="shared" ref="J17" si="13">J18+J21+J23</f>
        <v>550.4</v>
      </c>
    </row>
    <row r="18" spans="1:10" x14ac:dyDescent="0.2">
      <c r="A18" s="4" t="s">
        <v>390</v>
      </c>
      <c r="B18" s="3" t="s">
        <v>154</v>
      </c>
      <c r="C18" s="3"/>
      <c r="D18" s="75">
        <f t="shared" ref="D18:I18" si="14">D19+D20</f>
        <v>40</v>
      </c>
      <c r="E18" s="327">
        <f t="shared" ref="E18:F18" si="15">E19+E20</f>
        <v>-40</v>
      </c>
      <c r="F18" s="327">
        <f t="shared" si="15"/>
        <v>0</v>
      </c>
      <c r="G18" s="327">
        <f t="shared" si="14"/>
        <v>40</v>
      </c>
      <c r="H18" s="327">
        <f t="shared" si="14"/>
        <v>-40</v>
      </c>
      <c r="I18" s="327">
        <f t="shared" si="14"/>
        <v>0</v>
      </c>
      <c r="J18" s="327">
        <f t="shared" ref="J18" si="16">J19+J20</f>
        <v>0</v>
      </c>
    </row>
    <row r="19" spans="1:10" ht="24" x14ac:dyDescent="0.2">
      <c r="A19" s="4" t="s">
        <v>47</v>
      </c>
      <c r="B19" s="3" t="s">
        <v>154</v>
      </c>
      <c r="C19" s="3">
        <v>200</v>
      </c>
      <c r="D19" s="272">
        <v>40</v>
      </c>
      <c r="E19" s="327">
        <v>-40</v>
      </c>
      <c r="F19" s="67">
        <f>D19+E19</f>
        <v>0</v>
      </c>
      <c r="G19" s="327">
        <v>40</v>
      </c>
      <c r="H19" s="327">
        <v>-40</v>
      </c>
      <c r="I19" s="67">
        <f>G19+H19</f>
        <v>0</v>
      </c>
      <c r="J19" s="327"/>
    </row>
    <row r="20" spans="1:10" ht="24" hidden="1" x14ac:dyDescent="0.2">
      <c r="A20" s="4" t="s">
        <v>77</v>
      </c>
      <c r="B20" s="3" t="s">
        <v>154</v>
      </c>
      <c r="C20" s="3" t="s">
        <v>88</v>
      </c>
      <c r="D20" s="272"/>
      <c r="E20" s="327"/>
      <c r="F20" s="67">
        <f>D20+E20</f>
        <v>0</v>
      </c>
      <c r="G20" s="327">
        <v>0</v>
      </c>
      <c r="H20" s="327"/>
      <c r="I20" s="67">
        <f>G20+H20</f>
        <v>0</v>
      </c>
      <c r="J20" s="327"/>
    </row>
    <row r="21" spans="1:10" ht="84" x14ac:dyDescent="0.2">
      <c r="A21" s="4" t="s">
        <v>485</v>
      </c>
      <c r="B21" s="3" t="s">
        <v>153</v>
      </c>
      <c r="C21" s="3"/>
      <c r="D21" s="75">
        <f t="shared" ref="D21:J21" si="17">D22</f>
        <v>191.9</v>
      </c>
      <c r="E21" s="327">
        <f t="shared" si="17"/>
        <v>0</v>
      </c>
      <c r="F21" s="327">
        <f t="shared" si="17"/>
        <v>191.9</v>
      </c>
      <c r="G21" s="327">
        <f t="shared" si="17"/>
        <v>191.9</v>
      </c>
      <c r="H21" s="327">
        <f t="shared" si="17"/>
        <v>0</v>
      </c>
      <c r="I21" s="327">
        <f t="shared" si="17"/>
        <v>191.9</v>
      </c>
      <c r="J21" s="327">
        <f t="shared" si="17"/>
        <v>191.9</v>
      </c>
    </row>
    <row r="22" spans="1:10" ht="24" x14ac:dyDescent="0.2">
      <c r="A22" s="4" t="s">
        <v>47</v>
      </c>
      <c r="B22" s="3" t="s">
        <v>153</v>
      </c>
      <c r="C22" s="3" t="s">
        <v>51</v>
      </c>
      <c r="D22" s="272">
        <v>191.9</v>
      </c>
      <c r="E22" s="327">
        <v>0</v>
      </c>
      <c r="F22" s="67">
        <f>D22+E22</f>
        <v>191.9</v>
      </c>
      <c r="G22" s="327">
        <v>191.9</v>
      </c>
      <c r="H22" s="327">
        <v>0</v>
      </c>
      <c r="I22" s="67">
        <f>G22+H22</f>
        <v>191.9</v>
      </c>
      <c r="J22" s="327">
        <v>191.9</v>
      </c>
    </row>
    <row r="23" spans="1:10" ht="36" x14ac:dyDescent="0.2">
      <c r="A23" s="4" t="s">
        <v>486</v>
      </c>
      <c r="B23" s="3" t="s">
        <v>152</v>
      </c>
      <c r="C23" s="3"/>
      <c r="D23" s="75">
        <f t="shared" ref="D23:J23" si="18">D24</f>
        <v>403.9</v>
      </c>
      <c r="E23" s="327">
        <f t="shared" si="18"/>
        <v>-45.4</v>
      </c>
      <c r="F23" s="327">
        <f t="shared" si="18"/>
        <v>358.5</v>
      </c>
      <c r="G23" s="327">
        <f t="shared" si="18"/>
        <v>403.9</v>
      </c>
      <c r="H23" s="327">
        <f t="shared" si="18"/>
        <v>-45.4</v>
      </c>
      <c r="I23" s="327">
        <f t="shared" si="18"/>
        <v>358.5</v>
      </c>
      <c r="J23" s="327">
        <f t="shared" si="18"/>
        <v>358.5</v>
      </c>
    </row>
    <row r="24" spans="1:10" ht="24" x14ac:dyDescent="0.2">
      <c r="A24" s="4" t="s">
        <v>47</v>
      </c>
      <c r="B24" s="3" t="s">
        <v>152</v>
      </c>
      <c r="C24" s="3" t="s">
        <v>51</v>
      </c>
      <c r="D24" s="272">
        <v>403.9</v>
      </c>
      <c r="E24" s="327">
        <v>-45.4</v>
      </c>
      <c r="F24" s="67">
        <f>D24+E24</f>
        <v>358.5</v>
      </c>
      <c r="G24" s="327">
        <v>403.9</v>
      </c>
      <c r="H24" s="327">
        <v>-45.4</v>
      </c>
      <c r="I24" s="67">
        <f>G24+H24</f>
        <v>358.5</v>
      </c>
      <c r="J24" s="327">
        <v>358.5</v>
      </c>
    </row>
    <row r="25" spans="1:10" x14ac:dyDescent="0.2">
      <c r="A25" s="4" t="s">
        <v>121</v>
      </c>
      <c r="B25" s="3" t="s">
        <v>411</v>
      </c>
      <c r="C25" s="3"/>
      <c r="D25" s="75">
        <f t="shared" ref="D25:I25" si="19">D26+D30+D32+D34+D28</f>
        <v>24934</v>
      </c>
      <c r="E25" s="327">
        <f t="shared" ref="E25:F25" si="20">E26+E30+E32+E34+E28</f>
        <v>-13486.65</v>
      </c>
      <c r="F25" s="327">
        <f t="shared" si="20"/>
        <v>11447.35</v>
      </c>
      <c r="G25" s="327">
        <f t="shared" si="19"/>
        <v>64383.6</v>
      </c>
      <c r="H25" s="327">
        <f t="shared" si="19"/>
        <v>-64383.6</v>
      </c>
      <c r="I25" s="327">
        <f t="shared" si="19"/>
        <v>0</v>
      </c>
      <c r="J25" s="327">
        <f t="shared" ref="J25" si="21">J26+J30+J32+J34+J28</f>
        <v>0</v>
      </c>
    </row>
    <row r="26" spans="1:10" hidden="1" x14ac:dyDescent="0.2">
      <c r="A26" s="4" t="s">
        <v>413</v>
      </c>
      <c r="B26" s="3" t="s">
        <v>412</v>
      </c>
      <c r="C26" s="3"/>
      <c r="D26" s="75">
        <f t="shared" ref="D26:J26" si="22">D27</f>
        <v>0</v>
      </c>
      <c r="E26" s="327">
        <f t="shared" si="22"/>
        <v>0</v>
      </c>
      <c r="F26" s="327">
        <f t="shared" si="22"/>
        <v>0</v>
      </c>
      <c r="G26" s="327">
        <f t="shared" si="22"/>
        <v>0</v>
      </c>
      <c r="H26" s="327">
        <f t="shared" si="22"/>
        <v>0</v>
      </c>
      <c r="I26" s="327">
        <f t="shared" si="22"/>
        <v>0</v>
      </c>
      <c r="J26" s="327">
        <f t="shared" si="22"/>
        <v>0</v>
      </c>
    </row>
    <row r="27" spans="1:10" ht="24" hidden="1" x14ac:dyDescent="0.2">
      <c r="A27" s="4" t="s">
        <v>74</v>
      </c>
      <c r="B27" s="3" t="s">
        <v>412</v>
      </c>
      <c r="C27" s="3" t="s">
        <v>73</v>
      </c>
      <c r="D27" s="2"/>
      <c r="E27" s="327"/>
      <c r="F27" s="67">
        <f>D27+E27</f>
        <v>0</v>
      </c>
      <c r="G27" s="327"/>
      <c r="H27" s="327"/>
      <c r="I27" s="67">
        <f>G27+H27</f>
        <v>0</v>
      </c>
      <c r="J27" s="327"/>
    </row>
    <row r="28" spans="1:10" ht="36" x14ac:dyDescent="0.2">
      <c r="A28" s="4" t="s">
        <v>494</v>
      </c>
      <c r="B28" s="3" t="s">
        <v>495</v>
      </c>
      <c r="C28" s="3"/>
      <c r="D28" s="2">
        <f t="shared" ref="D28:J28" si="23">D29</f>
        <v>20000</v>
      </c>
      <c r="E28" s="67">
        <f t="shared" si="23"/>
        <v>-20000</v>
      </c>
      <c r="F28" s="67">
        <f t="shared" si="23"/>
        <v>0</v>
      </c>
      <c r="G28" s="67">
        <f t="shared" si="23"/>
        <v>58152.800000000003</v>
      </c>
      <c r="H28" s="67">
        <f t="shared" si="23"/>
        <v>-58152.800000000003</v>
      </c>
      <c r="I28" s="67">
        <f t="shared" si="23"/>
        <v>0</v>
      </c>
      <c r="J28" s="67">
        <f t="shared" si="23"/>
        <v>0</v>
      </c>
    </row>
    <row r="29" spans="1:10" ht="24" x14ac:dyDescent="0.2">
      <c r="A29" s="4" t="s">
        <v>74</v>
      </c>
      <c r="B29" s="3" t="s">
        <v>495</v>
      </c>
      <c r="C29" s="3" t="s">
        <v>73</v>
      </c>
      <c r="D29" s="272">
        <v>20000</v>
      </c>
      <c r="E29" s="67">
        <v>-20000</v>
      </c>
      <c r="F29" s="67">
        <f>D29+E29</f>
        <v>0</v>
      </c>
      <c r="G29" s="67">
        <v>58152.800000000003</v>
      </c>
      <c r="H29" s="67">
        <v>-58152.800000000003</v>
      </c>
      <c r="I29" s="67">
        <f>G29+H29</f>
        <v>0</v>
      </c>
      <c r="J29" s="67"/>
    </row>
    <row r="30" spans="1:10" ht="36" hidden="1" x14ac:dyDescent="0.2">
      <c r="A30" s="4" t="s">
        <v>414</v>
      </c>
      <c r="B30" s="3" t="s">
        <v>415</v>
      </c>
      <c r="C30" s="3"/>
      <c r="D30" s="73">
        <f t="shared" ref="D30:J30" si="24">D31</f>
        <v>0</v>
      </c>
      <c r="E30" s="328">
        <f t="shared" si="24"/>
        <v>7518.78</v>
      </c>
      <c r="F30" s="328">
        <f t="shared" si="24"/>
        <v>7518.78</v>
      </c>
      <c r="G30" s="328">
        <f t="shared" si="24"/>
        <v>0</v>
      </c>
      <c r="H30" s="328">
        <f t="shared" si="24"/>
        <v>0</v>
      </c>
      <c r="I30" s="328">
        <f t="shared" si="24"/>
        <v>0</v>
      </c>
      <c r="J30" s="328">
        <f t="shared" si="24"/>
        <v>0</v>
      </c>
    </row>
    <row r="31" spans="1:10" ht="24" hidden="1" x14ac:dyDescent="0.2">
      <c r="A31" s="4" t="s">
        <v>74</v>
      </c>
      <c r="B31" s="3" t="s">
        <v>415</v>
      </c>
      <c r="C31" s="3">
        <v>400</v>
      </c>
      <c r="D31" s="272"/>
      <c r="E31" s="329">
        <f>7368.4+150.376</f>
        <v>7518.78</v>
      </c>
      <c r="F31" s="67">
        <f>D31+E31</f>
        <v>7518.78</v>
      </c>
      <c r="G31" s="328"/>
      <c r="H31" s="328">
        <v>0</v>
      </c>
      <c r="I31" s="67">
        <f>G31+H31</f>
        <v>0</v>
      </c>
      <c r="J31" s="328">
        <v>0</v>
      </c>
    </row>
    <row r="32" spans="1:10" ht="72" hidden="1" x14ac:dyDescent="0.2">
      <c r="A32" s="4" t="s">
        <v>143</v>
      </c>
      <c r="B32" s="3" t="s">
        <v>142</v>
      </c>
      <c r="C32" s="3"/>
      <c r="D32" s="73">
        <f t="shared" ref="D32:J32" si="25">D33</f>
        <v>0</v>
      </c>
      <c r="E32" s="328">
        <f t="shared" si="25"/>
        <v>0</v>
      </c>
      <c r="F32" s="328">
        <f t="shared" si="25"/>
        <v>0</v>
      </c>
      <c r="G32" s="328">
        <f t="shared" si="25"/>
        <v>0</v>
      </c>
      <c r="H32" s="328">
        <f t="shared" si="25"/>
        <v>0</v>
      </c>
      <c r="I32" s="328">
        <f t="shared" si="25"/>
        <v>0</v>
      </c>
      <c r="J32" s="328">
        <f t="shared" si="25"/>
        <v>0</v>
      </c>
    </row>
    <row r="33" spans="1:10" ht="24" hidden="1" x14ac:dyDescent="0.2">
      <c r="A33" s="4" t="s">
        <v>74</v>
      </c>
      <c r="B33" s="3" t="s">
        <v>142</v>
      </c>
      <c r="C33" s="3">
        <v>400</v>
      </c>
      <c r="D33" s="2"/>
      <c r="E33" s="328"/>
      <c r="F33" s="67">
        <f>D33+E33</f>
        <v>0</v>
      </c>
      <c r="G33" s="328"/>
      <c r="H33" s="328"/>
      <c r="I33" s="67">
        <f>G33+H33</f>
        <v>0</v>
      </c>
      <c r="J33" s="328"/>
    </row>
    <row r="34" spans="1:10" s="32" customFormat="1" ht="60" x14ac:dyDescent="0.2">
      <c r="A34" s="4" t="s">
        <v>309</v>
      </c>
      <c r="B34" s="3" t="s">
        <v>64</v>
      </c>
      <c r="C34" s="3"/>
      <c r="D34" s="75">
        <f t="shared" ref="D34:J34" si="26">D35</f>
        <v>4934</v>
      </c>
      <c r="E34" s="327">
        <f t="shared" si="26"/>
        <v>-1005.43</v>
      </c>
      <c r="F34" s="327">
        <f t="shared" si="26"/>
        <v>3928.57</v>
      </c>
      <c r="G34" s="327">
        <f t="shared" si="26"/>
        <v>6230.8</v>
      </c>
      <c r="H34" s="327">
        <f t="shared" si="26"/>
        <v>-6230.8</v>
      </c>
      <c r="I34" s="327">
        <f t="shared" si="26"/>
        <v>0</v>
      </c>
      <c r="J34" s="327">
        <f t="shared" si="26"/>
        <v>0</v>
      </c>
    </row>
    <row r="35" spans="1:10" s="32" customFormat="1" x14ac:dyDescent="0.2">
      <c r="A35" s="4" t="s">
        <v>45</v>
      </c>
      <c r="B35" s="3" t="s">
        <v>64</v>
      </c>
      <c r="C35" s="3" t="s">
        <v>43</v>
      </c>
      <c r="D35" s="272">
        <v>4934</v>
      </c>
      <c r="E35" s="327">
        <f>-1084+78.57</f>
        <v>-1005.43</v>
      </c>
      <c r="F35" s="67">
        <f>D35+E35</f>
        <v>3928.57</v>
      </c>
      <c r="G35" s="327">
        <v>6230.8</v>
      </c>
      <c r="H35" s="327">
        <v>-6230.8</v>
      </c>
      <c r="I35" s="67">
        <f>G35+H35</f>
        <v>0</v>
      </c>
      <c r="J35" s="327"/>
    </row>
    <row r="36" spans="1:10" ht="48" x14ac:dyDescent="0.2">
      <c r="A36" s="4" t="s">
        <v>371</v>
      </c>
      <c r="B36" s="3" t="s">
        <v>31</v>
      </c>
      <c r="C36" s="3"/>
      <c r="D36" s="75">
        <f t="shared" ref="D36:I36" si="27">D37+D40</f>
        <v>1570.02</v>
      </c>
      <c r="E36" s="327">
        <f t="shared" ref="E36:F36" si="28">E37+E40</f>
        <v>-91.01</v>
      </c>
      <c r="F36" s="327">
        <f t="shared" si="28"/>
        <v>1479.01</v>
      </c>
      <c r="G36" s="327">
        <f t="shared" si="27"/>
        <v>1570.02</v>
      </c>
      <c r="H36" s="327">
        <f t="shared" si="27"/>
        <v>-91.01</v>
      </c>
      <c r="I36" s="327">
        <f t="shared" si="27"/>
        <v>1479.01</v>
      </c>
      <c r="J36" s="327">
        <f t="shared" ref="J36" si="29">J37+J40</f>
        <v>1479.01</v>
      </c>
    </row>
    <row r="37" spans="1:10" ht="48" x14ac:dyDescent="0.2">
      <c r="A37" s="4" t="s">
        <v>372</v>
      </c>
      <c r="B37" s="3" t="s">
        <v>373</v>
      </c>
      <c r="C37" s="3"/>
      <c r="D37" s="75">
        <f t="shared" ref="D37:J37" si="30">D38</f>
        <v>0.1</v>
      </c>
      <c r="E37" s="327">
        <f t="shared" si="30"/>
        <v>53.4</v>
      </c>
      <c r="F37" s="327">
        <f t="shared" si="30"/>
        <v>53.5</v>
      </c>
      <c r="G37" s="327">
        <f t="shared" si="30"/>
        <v>0.1</v>
      </c>
      <c r="H37" s="327">
        <f t="shared" si="30"/>
        <v>53.4</v>
      </c>
      <c r="I37" s="327">
        <f t="shared" si="30"/>
        <v>53.5</v>
      </c>
      <c r="J37" s="327">
        <f t="shared" si="30"/>
        <v>53.5</v>
      </c>
    </row>
    <row r="38" spans="1:10" ht="24" x14ac:dyDescent="0.2">
      <c r="A38" s="4" t="s">
        <v>179</v>
      </c>
      <c r="B38" s="3" t="s">
        <v>178</v>
      </c>
      <c r="C38" s="3"/>
      <c r="D38" s="75">
        <f t="shared" ref="D38:J38" si="31">D39</f>
        <v>0.1</v>
      </c>
      <c r="E38" s="327">
        <f t="shared" si="31"/>
        <v>53.4</v>
      </c>
      <c r="F38" s="327">
        <f t="shared" si="31"/>
        <v>53.5</v>
      </c>
      <c r="G38" s="327">
        <f t="shared" si="31"/>
        <v>0.1</v>
      </c>
      <c r="H38" s="327">
        <f t="shared" si="31"/>
        <v>53.4</v>
      </c>
      <c r="I38" s="327">
        <f t="shared" si="31"/>
        <v>53.5</v>
      </c>
      <c r="J38" s="327">
        <f t="shared" si="31"/>
        <v>53.5</v>
      </c>
    </row>
    <row r="39" spans="1:10" ht="24" x14ac:dyDescent="0.2">
      <c r="A39" s="4" t="s">
        <v>47</v>
      </c>
      <c r="B39" s="3" t="s">
        <v>178</v>
      </c>
      <c r="C39" s="3">
        <v>200</v>
      </c>
      <c r="D39" s="272">
        <v>0.1</v>
      </c>
      <c r="E39" s="327">
        <f>53.4</f>
        <v>53.4</v>
      </c>
      <c r="F39" s="67">
        <f>D39+E39</f>
        <v>53.5</v>
      </c>
      <c r="G39" s="327">
        <v>0.1</v>
      </c>
      <c r="H39" s="327">
        <v>53.4</v>
      </c>
      <c r="I39" s="67">
        <f>G39+H39</f>
        <v>53.5</v>
      </c>
      <c r="J39" s="327">
        <v>53.5</v>
      </c>
    </row>
    <row r="40" spans="1:10" s="32" customFormat="1" ht="24" x14ac:dyDescent="0.2">
      <c r="A40" s="4" t="s">
        <v>30</v>
      </c>
      <c r="B40" s="3" t="s">
        <v>442</v>
      </c>
      <c r="C40" s="3"/>
      <c r="D40" s="75">
        <f t="shared" ref="D40:J41" si="32">D41</f>
        <v>1569.92</v>
      </c>
      <c r="E40" s="327">
        <f t="shared" si="32"/>
        <v>-144.41</v>
      </c>
      <c r="F40" s="327">
        <f t="shared" si="32"/>
        <v>1425.51</v>
      </c>
      <c r="G40" s="327">
        <f t="shared" si="32"/>
        <v>1569.92</v>
      </c>
      <c r="H40" s="327">
        <f t="shared" si="32"/>
        <v>-144.41</v>
      </c>
      <c r="I40" s="327">
        <f t="shared" si="32"/>
        <v>1425.51</v>
      </c>
      <c r="J40" s="327">
        <f t="shared" si="32"/>
        <v>1425.51</v>
      </c>
    </row>
    <row r="41" spans="1:10" s="32" customFormat="1" ht="24" x14ac:dyDescent="0.2">
      <c r="A41" s="4" t="s">
        <v>443</v>
      </c>
      <c r="B41" s="3" t="s">
        <v>444</v>
      </c>
      <c r="C41" s="3"/>
      <c r="D41" s="75">
        <f t="shared" si="32"/>
        <v>1569.92</v>
      </c>
      <c r="E41" s="327">
        <f t="shared" si="32"/>
        <v>-144.41</v>
      </c>
      <c r="F41" s="327">
        <f t="shared" si="32"/>
        <v>1425.51</v>
      </c>
      <c r="G41" s="327">
        <f t="shared" si="32"/>
        <v>1569.92</v>
      </c>
      <c r="H41" s="327">
        <f t="shared" si="32"/>
        <v>-144.41</v>
      </c>
      <c r="I41" s="327">
        <f t="shared" si="32"/>
        <v>1425.51</v>
      </c>
      <c r="J41" s="327">
        <f t="shared" si="32"/>
        <v>1425.51</v>
      </c>
    </row>
    <row r="42" spans="1:10" s="32" customFormat="1" ht="25.5" x14ac:dyDescent="0.2">
      <c r="A42" s="1" t="s">
        <v>29</v>
      </c>
      <c r="B42" s="3" t="s">
        <v>444</v>
      </c>
      <c r="C42" s="3" t="s">
        <v>26</v>
      </c>
      <c r="D42" s="272">
        <v>1569.92</v>
      </c>
      <c r="E42" s="327">
        <v>-144.41</v>
      </c>
      <c r="F42" s="67">
        <f>D42+E42</f>
        <v>1425.51</v>
      </c>
      <c r="G42" s="327">
        <v>1569.92</v>
      </c>
      <c r="H42" s="327">
        <v>-144.41</v>
      </c>
      <c r="I42" s="67">
        <f>G42+H42</f>
        <v>1425.51</v>
      </c>
      <c r="J42" s="327">
        <v>1425.51</v>
      </c>
    </row>
    <row r="43" spans="1:10" ht="36" x14ac:dyDescent="0.2">
      <c r="A43" s="4" t="s">
        <v>395</v>
      </c>
      <c r="B43" s="3" t="s">
        <v>149</v>
      </c>
      <c r="C43" s="3"/>
      <c r="D43" s="9">
        <f t="shared" ref="D43:I43" si="33">D44+D47</f>
        <v>200</v>
      </c>
      <c r="E43" s="330">
        <f t="shared" ref="E43:F43" si="34">E44+E47</f>
        <v>-200</v>
      </c>
      <c r="F43" s="330">
        <f t="shared" si="34"/>
        <v>0</v>
      </c>
      <c r="G43" s="330">
        <f t="shared" si="33"/>
        <v>200</v>
      </c>
      <c r="H43" s="330">
        <f t="shared" si="33"/>
        <v>-200</v>
      </c>
      <c r="I43" s="330">
        <f t="shared" si="33"/>
        <v>0</v>
      </c>
      <c r="J43" s="330">
        <f t="shared" ref="J43" si="35">J44+J47</f>
        <v>0</v>
      </c>
    </row>
    <row r="44" spans="1:10" ht="24" x14ac:dyDescent="0.2">
      <c r="A44" s="4" t="s">
        <v>273</v>
      </c>
      <c r="B44" s="3" t="s">
        <v>396</v>
      </c>
      <c r="C44" s="3"/>
      <c r="D44" s="9">
        <f t="shared" ref="D44:J45" si="36">D45</f>
        <v>200</v>
      </c>
      <c r="E44" s="330">
        <f t="shared" si="36"/>
        <v>-200</v>
      </c>
      <c r="F44" s="330">
        <f t="shared" si="36"/>
        <v>0</v>
      </c>
      <c r="G44" s="330">
        <f t="shared" si="36"/>
        <v>200</v>
      </c>
      <c r="H44" s="330">
        <f t="shared" si="36"/>
        <v>-200</v>
      </c>
      <c r="I44" s="330">
        <f t="shared" si="36"/>
        <v>0</v>
      </c>
      <c r="J44" s="330">
        <f t="shared" si="36"/>
        <v>0</v>
      </c>
    </row>
    <row r="45" spans="1:10" ht="36" x14ac:dyDescent="0.2">
      <c r="A45" s="4" t="s">
        <v>397</v>
      </c>
      <c r="B45" s="3" t="s">
        <v>148</v>
      </c>
      <c r="C45" s="3"/>
      <c r="D45" s="9">
        <f t="shared" si="36"/>
        <v>200</v>
      </c>
      <c r="E45" s="330">
        <f t="shared" si="36"/>
        <v>-200</v>
      </c>
      <c r="F45" s="330">
        <f t="shared" si="36"/>
        <v>0</v>
      </c>
      <c r="G45" s="330">
        <f t="shared" si="36"/>
        <v>200</v>
      </c>
      <c r="H45" s="330">
        <f t="shared" si="36"/>
        <v>-200</v>
      </c>
      <c r="I45" s="330">
        <f t="shared" si="36"/>
        <v>0</v>
      </c>
      <c r="J45" s="330">
        <f t="shared" si="36"/>
        <v>0</v>
      </c>
    </row>
    <row r="46" spans="1:10" ht="24" x14ac:dyDescent="0.2">
      <c r="A46" s="4" t="s">
        <v>77</v>
      </c>
      <c r="B46" s="3" t="s">
        <v>148</v>
      </c>
      <c r="C46" s="3" t="s">
        <v>88</v>
      </c>
      <c r="D46" s="272">
        <v>200</v>
      </c>
      <c r="E46" s="330">
        <v>-200</v>
      </c>
      <c r="F46" s="67">
        <f>D46+E46</f>
        <v>0</v>
      </c>
      <c r="G46" s="330">
        <v>200</v>
      </c>
      <c r="H46" s="330">
        <v>-200</v>
      </c>
      <c r="I46" s="67">
        <f>G46+H46</f>
        <v>0</v>
      </c>
      <c r="J46" s="330"/>
    </row>
    <row r="47" spans="1:10" ht="36" hidden="1" x14ac:dyDescent="0.2">
      <c r="A47" s="4" t="s">
        <v>400</v>
      </c>
      <c r="B47" s="3" t="s">
        <v>398</v>
      </c>
      <c r="C47" s="3"/>
      <c r="D47" s="9">
        <f t="shared" ref="D47:J47" si="37">D48</f>
        <v>0</v>
      </c>
      <c r="E47" s="330">
        <f t="shared" si="37"/>
        <v>0</v>
      </c>
      <c r="F47" s="330">
        <f t="shared" si="37"/>
        <v>0</v>
      </c>
      <c r="G47" s="330">
        <f t="shared" si="37"/>
        <v>0</v>
      </c>
      <c r="H47" s="330">
        <f t="shared" si="37"/>
        <v>0</v>
      </c>
      <c r="I47" s="330">
        <f t="shared" si="37"/>
        <v>0</v>
      </c>
      <c r="J47" s="330">
        <f t="shared" si="37"/>
        <v>0</v>
      </c>
    </row>
    <row r="48" spans="1:10" ht="24" hidden="1" x14ac:dyDescent="0.2">
      <c r="A48" s="4" t="s">
        <v>401</v>
      </c>
      <c r="B48" s="3" t="s">
        <v>399</v>
      </c>
      <c r="C48" s="3"/>
      <c r="D48" s="9">
        <f t="shared" ref="D48:J48" si="38">D49</f>
        <v>0</v>
      </c>
      <c r="E48" s="330">
        <f t="shared" si="38"/>
        <v>0</v>
      </c>
      <c r="F48" s="330">
        <f t="shared" si="38"/>
        <v>0</v>
      </c>
      <c r="G48" s="330">
        <f t="shared" si="38"/>
        <v>0</v>
      </c>
      <c r="H48" s="330">
        <f t="shared" si="38"/>
        <v>0</v>
      </c>
      <c r="I48" s="330">
        <f t="shared" si="38"/>
        <v>0</v>
      </c>
      <c r="J48" s="330">
        <f t="shared" si="38"/>
        <v>0</v>
      </c>
    </row>
    <row r="49" spans="1:10" ht="24" hidden="1" x14ac:dyDescent="0.2">
      <c r="A49" s="4" t="s">
        <v>47</v>
      </c>
      <c r="B49" s="3" t="s">
        <v>399</v>
      </c>
      <c r="C49" s="3" t="s">
        <v>51</v>
      </c>
      <c r="D49" s="272"/>
      <c r="E49" s="330"/>
      <c r="F49" s="67">
        <f>D49+E49</f>
        <v>0</v>
      </c>
      <c r="G49" s="330">
        <v>0</v>
      </c>
      <c r="H49" s="330"/>
      <c r="I49" s="67">
        <f>G49+H49</f>
        <v>0</v>
      </c>
      <c r="J49" s="330"/>
    </row>
    <row r="50" spans="1:10" s="32" customFormat="1" ht="72" x14ac:dyDescent="0.2">
      <c r="A50" s="7" t="s">
        <v>453</v>
      </c>
      <c r="B50" s="3" t="s">
        <v>701</v>
      </c>
      <c r="C50" s="3"/>
      <c r="D50" s="2">
        <f t="shared" ref="D50:F50" si="39">D51</f>
        <v>1118.45</v>
      </c>
      <c r="E50" s="67">
        <f t="shared" ref="E50" si="40">E51</f>
        <v>-59.41</v>
      </c>
      <c r="F50" s="67">
        <f t="shared" si="39"/>
        <v>1059.04</v>
      </c>
      <c r="G50" s="67">
        <f t="shared" ref="G50:J50" si="41">G51</f>
        <v>1118.45</v>
      </c>
      <c r="H50" s="67">
        <f t="shared" si="41"/>
        <v>-1118.45</v>
      </c>
      <c r="I50" s="67">
        <f t="shared" si="41"/>
        <v>0</v>
      </c>
      <c r="J50" s="67">
        <f t="shared" si="41"/>
        <v>0</v>
      </c>
    </row>
    <row r="51" spans="1:10" s="32" customFormat="1" ht="24" x14ac:dyDescent="0.2">
      <c r="A51" s="7" t="s">
        <v>454</v>
      </c>
      <c r="B51" s="3" t="s">
        <v>702</v>
      </c>
      <c r="C51" s="3"/>
      <c r="D51" s="2">
        <f t="shared" ref="D51:J52" si="42">D52</f>
        <v>1118.45</v>
      </c>
      <c r="E51" s="67">
        <f t="shared" si="42"/>
        <v>-59.41</v>
      </c>
      <c r="F51" s="67">
        <f t="shared" si="42"/>
        <v>1059.04</v>
      </c>
      <c r="G51" s="67">
        <f t="shared" si="42"/>
        <v>1118.45</v>
      </c>
      <c r="H51" s="67">
        <f t="shared" si="42"/>
        <v>-1118.45</v>
      </c>
      <c r="I51" s="67">
        <f t="shared" si="42"/>
        <v>0</v>
      </c>
      <c r="J51" s="67">
        <f t="shared" si="42"/>
        <v>0</v>
      </c>
    </row>
    <row r="52" spans="1:10" s="32" customFormat="1" ht="24" x14ac:dyDescent="0.2">
      <c r="A52" s="4" t="s">
        <v>78</v>
      </c>
      <c r="B52" s="3" t="s">
        <v>703</v>
      </c>
      <c r="C52" s="3"/>
      <c r="D52" s="73">
        <f t="shared" si="42"/>
        <v>1118.45</v>
      </c>
      <c r="E52" s="328">
        <f t="shared" si="42"/>
        <v>-59.41</v>
      </c>
      <c r="F52" s="328">
        <f t="shared" si="42"/>
        <v>1059.04</v>
      </c>
      <c r="G52" s="328">
        <f t="shared" si="42"/>
        <v>1118.45</v>
      </c>
      <c r="H52" s="328">
        <f t="shared" si="42"/>
        <v>-1118.45</v>
      </c>
      <c r="I52" s="328">
        <f t="shared" si="42"/>
        <v>0</v>
      </c>
      <c r="J52" s="328">
        <f t="shared" si="42"/>
        <v>0</v>
      </c>
    </row>
    <row r="53" spans="1:10" s="32" customFormat="1" ht="48" x14ac:dyDescent="0.2">
      <c r="A53" s="4" t="s">
        <v>38</v>
      </c>
      <c r="B53" s="3" t="s">
        <v>703</v>
      </c>
      <c r="C53" s="3" t="s">
        <v>34</v>
      </c>
      <c r="D53" s="272">
        <v>1118.45</v>
      </c>
      <c r="E53" s="328">
        <v>-59.41</v>
      </c>
      <c r="F53" s="67">
        <f>D53+E53</f>
        <v>1059.04</v>
      </c>
      <c r="G53" s="328">
        <v>1118.45</v>
      </c>
      <c r="H53" s="328">
        <f>-59.41-1059.04</f>
        <v>-1118.45</v>
      </c>
      <c r="I53" s="67">
        <f>G53+H53</f>
        <v>0</v>
      </c>
      <c r="J53" s="328"/>
    </row>
    <row r="54" spans="1:10" ht="60" x14ac:dyDescent="0.2">
      <c r="A54" s="4" t="s">
        <v>344</v>
      </c>
      <c r="B54" s="3" t="s">
        <v>95</v>
      </c>
      <c r="C54" s="3"/>
      <c r="D54" s="2">
        <f t="shared" ref="D54:F54" si="43">D55</f>
        <v>1144.8599999999999</v>
      </c>
      <c r="E54" s="67">
        <f t="shared" ref="E54" si="44">E55</f>
        <v>-1144.8599999999999</v>
      </c>
      <c r="F54" s="67">
        <f t="shared" si="43"/>
        <v>0</v>
      </c>
      <c r="G54" s="67">
        <f t="shared" ref="G54:J54" si="45">G55</f>
        <v>1144.8599999999999</v>
      </c>
      <c r="H54" s="67">
        <f t="shared" si="45"/>
        <v>-1144.8599999999999</v>
      </c>
      <c r="I54" s="67">
        <f t="shared" si="45"/>
        <v>0</v>
      </c>
      <c r="J54" s="67">
        <f t="shared" si="45"/>
        <v>0</v>
      </c>
    </row>
    <row r="55" spans="1:10" ht="24" x14ac:dyDescent="0.2">
      <c r="A55" s="4" t="s">
        <v>346</v>
      </c>
      <c r="B55" s="3" t="s">
        <v>343</v>
      </c>
      <c r="C55" s="3"/>
      <c r="D55" s="2">
        <f t="shared" ref="D55:J56" si="46">D56</f>
        <v>1144.8599999999999</v>
      </c>
      <c r="E55" s="67">
        <f t="shared" si="46"/>
        <v>-1144.8599999999999</v>
      </c>
      <c r="F55" s="67">
        <f t="shared" si="46"/>
        <v>0</v>
      </c>
      <c r="G55" s="67">
        <f t="shared" si="46"/>
        <v>1144.8599999999999</v>
      </c>
      <c r="H55" s="67">
        <f t="shared" si="46"/>
        <v>-1144.8599999999999</v>
      </c>
      <c r="I55" s="67">
        <f t="shared" si="46"/>
        <v>0</v>
      </c>
      <c r="J55" s="67">
        <f t="shared" si="46"/>
        <v>0</v>
      </c>
    </row>
    <row r="56" spans="1:10" ht="24" x14ac:dyDescent="0.2">
      <c r="A56" s="4" t="s">
        <v>92</v>
      </c>
      <c r="B56" s="3" t="s">
        <v>94</v>
      </c>
      <c r="C56" s="3"/>
      <c r="D56" s="2">
        <f t="shared" si="46"/>
        <v>1144.8599999999999</v>
      </c>
      <c r="E56" s="67">
        <f t="shared" si="46"/>
        <v>-1144.8599999999999</v>
      </c>
      <c r="F56" s="67">
        <f t="shared" si="46"/>
        <v>0</v>
      </c>
      <c r="G56" s="67">
        <f t="shared" si="46"/>
        <v>1144.8599999999999</v>
      </c>
      <c r="H56" s="67">
        <f t="shared" si="46"/>
        <v>-1144.8599999999999</v>
      </c>
      <c r="I56" s="67">
        <f t="shared" si="46"/>
        <v>0</v>
      </c>
      <c r="J56" s="67">
        <f t="shared" si="46"/>
        <v>0</v>
      </c>
    </row>
    <row r="57" spans="1:10" ht="48" x14ac:dyDescent="0.2">
      <c r="A57" s="4" t="s">
        <v>38</v>
      </c>
      <c r="B57" s="3" t="s">
        <v>94</v>
      </c>
      <c r="C57" s="3" t="s">
        <v>34</v>
      </c>
      <c r="D57" s="272">
        <v>1144.8599999999999</v>
      </c>
      <c r="E57" s="67">
        <v>-1144.8599999999999</v>
      </c>
      <c r="F57" s="67">
        <f>D57+E57</f>
        <v>0</v>
      </c>
      <c r="G57" s="67">
        <f>1100.83+44.03</f>
        <v>1144.8599999999999</v>
      </c>
      <c r="H57" s="67">
        <v>-1144.8599999999999</v>
      </c>
      <c r="I57" s="67">
        <f>G57+H57</f>
        <v>0</v>
      </c>
      <c r="J57" s="67"/>
    </row>
    <row r="58" spans="1:10" ht="48" x14ac:dyDescent="0.2">
      <c r="A58" s="4" t="s">
        <v>345</v>
      </c>
      <c r="B58" s="3" t="s">
        <v>93</v>
      </c>
      <c r="C58" s="3"/>
      <c r="D58" s="2">
        <f t="shared" ref="D58:J58" si="47">D59</f>
        <v>4486.4399999999996</v>
      </c>
      <c r="E58" s="67">
        <f t="shared" si="47"/>
        <v>-4486.4399999999996</v>
      </c>
      <c r="F58" s="67">
        <f t="shared" si="47"/>
        <v>0</v>
      </c>
      <c r="G58" s="67">
        <f t="shared" si="47"/>
        <v>4486.4399999999996</v>
      </c>
      <c r="H58" s="67">
        <f t="shared" si="47"/>
        <v>-4486.4399999999996</v>
      </c>
      <c r="I58" s="67">
        <f t="shared" si="47"/>
        <v>0</v>
      </c>
      <c r="J58" s="67">
        <f t="shared" si="47"/>
        <v>0</v>
      </c>
    </row>
    <row r="59" spans="1:10" ht="36" x14ac:dyDescent="0.2">
      <c r="A59" s="4" t="s">
        <v>347</v>
      </c>
      <c r="B59" s="3" t="s">
        <v>348</v>
      </c>
      <c r="C59" s="3"/>
      <c r="D59" s="2">
        <f t="shared" ref="D59:I59" si="48">D60+D62</f>
        <v>4486.4399999999996</v>
      </c>
      <c r="E59" s="67">
        <f t="shared" ref="E59:F59" si="49">E60+E62</f>
        <v>-4486.4399999999996</v>
      </c>
      <c r="F59" s="67">
        <f t="shared" si="49"/>
        <v>0</v>
      </c>
      <c r="G59" s="67">
        <f t="shared" si="48"/>
        <v>4486.4399999999996</v>
      </c>
      <c r="H59" s="67">
        <f t="shared" si="48"/>
        <v>-4486.4399999999996</v>
      </c>
      <c r="I59" s="67">
        <f t="shared" si="48"/>
        <v>0</v>
      </c>
      <c r="J59" s="67">
        <f t="shared" ref="J59" si="50">J60+J62</f>
        <v>0</v>
      </c>
    </row>
    <row r="60" spans="1:10" ht="24" x14ac:dyDescent="0.2">
      <c r="A60" s="4" t="s">
        <v>92</v>
      </c>
      <c r="B60" s="3" t="s">
        <v>91</v>
      </c>
      <c r="C60" s="3"/>
      <c r="D60" s="2">
        <f t="shared" ref="D60:J60" si="51">D61</f>
        <v>4029.94</v>
      </c>
      <c r="E60" s="67">
        <f t="shared" si="51"/>
        <v>-4029.94</v>
      </c>
      <c r="F60" s="67">
        <f t="shared" si="51"/>
        <v>0</v>
      </c>
      <c r="G60" s="67">
        <f t="shared" si="51"/>
        <v>4029.94</v>
      </c>
      <c r="H60" s="67">
        <f t="shared" si="51"/>
        <v>-4029.94</v>
      </c>
      <c r="I60" s="67">
        <f t="shared" si="51"/>
        <v>0</v>
      </c>
      <c r="J60" s="67">
        <f t="shared" si="51"/>
        <v>0</v>
      </c>
    </row>
    <row r="61" spans="1:10" ht="48" x14ac:dyDescent="0.2">
      <c r="A61" s="4" t="s">
        <v>38</v>
      </c>
      <c r="B61" s="3" t="s">
        <v>91</v>
      </c>
      <c r="C61" s="3" t="s">
        <v>34</v>
      </c>
      <c r="D61" s="272">
        <v>4029.94</v>
      </c>
      <c r="E61" s="67">
        <v>-4029.94</v>
      </c>
      <c r="F61" s="67">
        <f>D61+E61</f>
        <v>0</v>
      </c>
      <c r="G61" s="67">
        <v>4029.94</v>
      </c>
      <c r="H61" s="67">
        <v>-4029.94</v>
      </c>
      <c r="I61" s="67">
        <f>G61+H61</f>
        <v>0</v>
      </c>
      <c r="J61" s="67"/>
    </row>
    <row r="62" spans="1:10" ht="24" x14ac:dyDescent="0.2">
      <c r="A62" s="4" t="s">
        <v>90</v>
      </c>
      <c r="B62" s="3" t="s">
        <v>89</v>
      </c>
      <c r="C62" s="3"/>
      <c r="D62" s="2">
        <f t="shared" ref="D62:I62" si="52">D63+D64</f>
        <v>456.5</v>
      </c>
      <c r="E62" s="67">
        <f t="shared" ref="E62:F62" si="53">E63+E64</f>
        <v>-456.5</v>
      </c>
      <c r="F62" s="67">
        <f t="shared" si="53"/>
        <v>0</v>
      </c>
      <c r="G62" s="67">
        <f t="shared" si="52"/>
        <v>456.5</v>
      </c>
      <c r="H62" s="67">
        <f t="shared" si="52"/>
        <v>-456.5</v>
      </c>
      <c r="I62" s="67">
        <f t="shared" si="52"/>
        <v>0</v>
      </c>
      <c r="J62" s="67">
        <f t="shared" ref="J62" si="54">J63+J64</f>
        <v>0</v>
      </c>
    </row>
    <row r="63" spans="1:10" ht="24" x14ac:dyDescent="0.2">
      <c r="A63" s="4" t="s">
        <v>47</v>
      </c>
      <c r="B63" s="3" t="s">
        <v>89</v>
      </c>
      <c r="C63" s="3" t="s">
        <v>51</v>
      </c>
      <c r="D63" s="272">
        <v>445</v>
      </c>
      <c r="E63" s="67">
        <v>-445</v>
      </c>
      <c r="F63" s="67">
        <f>D63+E63</f>
        <v>0</v>
      </c>
      <c r="G63" s="67">
        <v>445</v>
      </c>
      <c r="H63" s="67">
        <v>-445</v>
      </c>
      <c r="I63" s="67">
        <f>G63+H63</f>
        <v>0</v>
      </c>
      <c r="J63" s="67"/>
    </row>
    <row r="64" spans="1:10" ht="24" x14ac:dyDescent="0.2">
      <c r="A64" s="4" t="s">
        <v>77</v>
      </c>
      <c r="B64" s="3" t="s">
        <v>89</v>
      </c>
      <c r="C64" s="3" t="s">
        <v>88</v>
      </c>
      <c r="D64" s="272">
        <v>11.5</v>
      </c>
      <c r="E64" s="67">
        <v>-11.5</v>
      </c>
      <c r="F64" s="67">
        <f>D64+E64</f>
        <v>0</v>
      </c>
      <c r="G64" s="67">
        <v>11.5</v>
      </c>
      <c r="H64" s="67">
        <v>-11.5</v>
      </c>
      <c r="I64" s="67">
        <f>G64+H64</f>
        <v>0</v>
      </c>
      <c r="J64" s="67"/>
    </row>
    <row r="65" spans="1:10" ht="60" x14ac:dyDescent="0.2">
      <c r="A65" s="4" t="s">
        <v>473</v>
      </c>
      <c r="B65" s="3" t="s">
        <v>87</v>
      </c>
      <c r="C65" s="3"/>
      <c r="D65" s="2">
        <f t="shared" ref="D65:I65" si="55">D66+D71</f>
        <v>6908.683</v>
      </c>
      <c r="E65" s="67">
        <f t="shared" ref="E65:F65" si="56">E66+E71</f>
        <v>-6908.68</v>
      </c>
      <c r="F65" s="67">
        <f t="shared" si="56"/>
        <v>0</v>
      </c>
      <c r="G65" s="67">
        <f t="shared" si="55"/>
        <v>6908.68</v>
      </c>
      <c r="H65" s="67">
        <f t="shared" si="55"/>
        <v>-6908.68</v>
      </c>
      <c r="I65" s="67">
        <f t="shared" si="55"/>
        <v>0</v>
      </c>
      <c r="J65" s="67">
        <f t="shared" ref="J65" si="57">J66+J71</f>
        <v>0</v>
      </c>
    </row>
    <row r="66" spans="1:10" ht="24" x14ac:dyDescent="0.2">
      <c r="A66" s="4" t="s">
        <v>471</v>
      </c>
      <c r="B66" s="3" t="s">
        <v>472</v>
      </c>
      <c r="C66" s="3"/>
      <c r="D66" s="2">
        <f t="shared" ref="D66:I66" si="58">D67+D69</f>
        <v>1295.05</v>
      </c>
      <c r="E66" s="67">
        <f t="shared" ref="E66:F66" si="59">E67+E69</f>
        <v>-1295.05</v>
      </c>
      <c r="F66" s="67">
        <f t="shared" si="59"/>
        <v>0</v>
      </c>
      <c r="G66" s="67">
        <f t="shared" si="58"/>
        <v>1295.05</v>
      </c>
      <c r="H66" s="67">
        <f t="shared" si="58"/>
        <v>-1295.05</v>
      </c>
      <c r="I66" s="67">
        <f t="shared" si="58"/>
        <v>0</v>
      </c>
      <c r="J66" s="67">
        <f t="shared" ref="J66" si="60">J67+J69</f>
        <v>0</v>
      </c>
    </row>
    <row r="67" spans="1:10" ht="36" x14ac:dyDescent="0.2">
      <c r="A67" s="4" t="s">
        <v>502</v>
      </c>
      <c r="B67" s="3" t="s">
        <v>86</v>
      </c>
      <c r="C67" s="3"/>
      <c r="D67" s="2">
        <f t="shared" ref="D67:J67" si="61">D68</f>
        <v>1085.05</v>
      </c>
      <c r="E67" s="67">
        <f t="shared" si="61"/>
        <v>-1085.05</v>
      </c>
      <c r="F67" s="67">
        <f t="shared" si="61"/>
        <v>0</v>
      </c>
      <c r="G67" s="67">
        <f t="shared" si="61"/>
        <v>1085.05</v>
      </c>
      <c r="H67" s="67">
        <f t="shared" si="61"/>
        <v>-1085.05</v>
      </c>
      <c r="I67" s="67">
        <f t="shared" si="61"/>
        <v>0</v>
      </c>
      <c r="J67" s="67">
        <f t="shared" si="61"/>
        <v>0</v>
      </c>
    </row>
    <row r="68" spans="1:10" ht="48" x14ac:dyDescent="0.2">
      <c r="A68" s="4" t="s">
        <v>38</v>
      </c>
      <c r="B68" s="3" t="s">
        <v>86</v>
      </c>
      <c r="C68" s="3" t="s">
        <v>34</v>
      </c>
      <c r="D68" s="272">
        <v>1085.05</v>
      </c>
      <c r="E68" s="67">
        <v>-1085.05</v>
      </c>
      <c r="F68" s="67">
        <f>D68+E68</f>
        <v>0</v>
      </c>
      <c r="G68" s="67">
        <v>1085.05</v>
      </c>
      <c r="H68" s="67">
        <v>-1085.05</v>
      </c>
      <c r="I68" s="67">
        <f>G68+H68</f>
        <v>0</v>
      </c>
      <c r="J68" s="67"/>
    </row>
    <row r="69" spans="1:10" ht="24" x14ac:dyDescent="0.2">
      <c r="A69" s="4" t="s">
        <v>465</v>
      </c>
      <c r="B69" s="3" t="s">
        <v>85</v>
      </c>
      <c r="C69" s="3"/>
      <c r="D69" s="2">
        <f t="shared" ref="D69:J69" si="62">D70</f>
        <v>210</v>
      </c>
      <c r="E69" s="67">
        <f t="shared" si="62"/>
        <v>-210</v>
      </c>
      <c r="F69" s="67">
        <f t="shared" si="62"/>
        <v>0</v>
      </c>
      <c r="G69" s="67">
        <f t="shared" si="62"/>
        <v>210</v>
      </c>
      <c r="H69" s="67">
        <f t="shared" si="62"/>
        <v>-210</v>
      </c>
      <c r="I69" s="67">
        <f t="shared" si="62"/>
        <v>0</v>
      </c>
      <c r="J69" s="67">
        <f t="shared" si="62"/>
        <v>0</v>
      </c>
    </row>
    <row r="70" spans="1:10" ht="24" x14ac:dyDescent="0.2">
      <c r="A70" s="4" t="s">
        <v>47</v>
      </c>
      <c r="B70" s="3" t="s">
        <v>85</v>
      </c>
      <c r="C70" s="3" t="s">
        <v>51</v>
      </c>
      <c r="D70" s="272">
        <v>210</v>
      </c>
      <c r="E70" s="67">
        <v>-210</v>
      </c>
      <c r="F70" s="67">
        <f>D70+E70</f>
        <v>0</v>
      </c>
      <c r="G70" s="67">
        <v>210</v>
      </c>
      <c r="H70" s="67">
        <v>-210</v>
      </c>
      <c r="I70" s="67">
        <f>G70+H70</f>
        <v>0</v>
      </c>
      <c r="J70" s="67"/>
    </row>
    <row r="71" spans="1:10" ht="120" x14ac:dyDescent="0.2">
      <c r="A71" s="4" t="s">
        <v>489</v>
      </c>
      <c r="B71" s="3" t="s">
        <v>83</v>
      </c>
      <c r="C71" s="3"/>
      <c r="D71" s="2">
        <f t="shared" ref="D71:J71" si="63">D72</f>
        <v>5613.6329999999998</v>
      </c>
      <c r="E71" s="67">
        <f t="shared" si="63"/>
        <v>-5613.63</v>
      </c>
      <c r="F71" s="67">
        <f t="shared" si="63"/>
        <v>0</v>
      </c>
      <c r="G71" s="67">
        <f t="shared" si="63"/>
        <v>5613.63</v>
      </c>
      <c r="H71" s="67">
        <f t="shared" si="63"/>
        <v>-5613.63</v>
      </c>
      <c r="I71" s="67">
        <f t="shared" si="63"/>
        <v>0</v>
      </c>
      <c r="J71" s="67">
        <f t="shared" si="63"/>
        <v>0</v>
      </c>
    </row>
    <row r="72" spans="1:10" ht="48" x14ac:dyDescent="0.2">
      <c r="A72" s="4" t="s">
        <v>38</v>
      </c>
      <c r="B72" s="3" t="s">
        <v>83</v>
      </c>
      <c r="C72" s="3" t="s">
        <v>34</v>
      </c>
      <c r="D72" s="272">
        <v>5613.6329999999998</v>
      </c>
      <c r="E72" s="67">
        <v>-5613.63</v>
      </c>
      <c r="F72" s="67">
        <f>D72+E72</f>
        <v>0</v>
      </c>
      <c r="G72" s="67">
        <v>5613.63</v>
      </c>
      <c r="H72" s="67">
        <v>-5613.63</v>
      </c>
      <c r="I72" s="67">
        <f>G72+H72</f>
        <v>0</v>
      </c>
      <c r="J72" s="67"/>
    </row>
    <row r="73" spans="1:10" s="32" customFormat="1" ht="36" x14ac:dyDescent="0.2">
      <c r="A73" s="4" t="s">
        <v>374</v>
      </c>
      <c r="B73" s="3" t="s">
        <v>41</v>
      </c>
      <c r="C73" s="3"/>
      <c r="D73" s="75">
        <f>D74+D78+D85+D88+D95+D99+D82</f>
        <v>22732.36</v>
      </c>
      <c r="E73" s="327">
        <f t="shared" ref="E73:J73" si="64">E74+E78+E85+E88+E95+E99+E82</f>
        <v>7335.82</v>
      </c>
      <c r="F73" s="327">
        <f t="shared" si="64"/>
        <v>30068.18</v>
      </c>
      <c r="G73" s="327">
        <f t="shared" si="64"/>
        <v>22715.26</v>
      </c>
      <c r="H73" s="327">
        <f t="shared" si="64"/>
        <v>7264.92</v>
      </c>
      <c r="I73" s="327">
        <f t="shared" si="64"/>
        <v>29980.18</v>
      </c>
      <c r="J73" s="327">
        <f t="shared" si="64"/>
        <v>29166.77</v>
      </c>
    </row>
    <row r="74" spans="1:10" s="32" customFormat="1" ht="24" x14ac:dyDescent="0.2">
      <c r="A74" s="4" t="s">
        <v>40</v>
      </c>
      <c r="B74" s="3" t="s">
        <v>438</v>
      </c>
      <c r="C74" s="3"/>
      <c r="D74" s="75">
        <f>D75</f>
        <v>11220.19</v>
      </c>
      <c r="E74" s="327">
        <f t="shared" ref="E74:J74" si="65">E75</f>
        <v>4875.04</v>
      </c>
      <c r="F74" s="327">
        <f t="shared" si="65"/>
        <v>16095.23</v>
      </c>
      <c r="G74" s="327">
        <f t="shared" si="65"/>
        <v>11220.19</v>
      </c>
      <c r="H74" s="327">
        <f t="shared" si="65"/>
        <v>4875.04</v>
      </c>
      <c r="I74" s="327">
        <f t="shared" si="65"/>
        <v>16095.23</v>
      </c>
      <c r="J74" s="327">
        <f t="shared" si="65"/>
        <v>16095.23</v>
      </c>
    </row>
    <row r="75" spans="1:10" s="32" customFormat="1" ht="24" x14ac:dyDescent="0.2">
      <c r="A75" s="4" t="s">
        <v>449</v>
      </c>
      <c r="B75" s="3" t="s">
        <v>39</v>
      </c>
      <c r="C75" s="3"/>
      <c r="D75" s="73">
        <f t="shared" ref="D75:I75" si="66">D76+D77</f>
        <v>11220.19</v>
      </c>
      <c r="E75" s="328">
        <f t="shared" ref="E75:F75" si="67">E76+E77</f>
        <v>4875.04</v>
      </c>
      <c r="F75" s="328">
        <f t="shared" si="67"/>
        <v>16095.23</v>
      </c>
      <c r="G75" s="328">
        <f t="shared" si="66"/>
        <v>11220.19</v>
      </c>
      <c r="H75" s="328">
        <f t="shared" si="66"/>
        <v>4875.04</v>
      </c>
      <c r="I75" s="328">
        <f t="shared" si="66"/>
        <v>16095.23</v>
      </c>
      <c r="J75" s="328">
        <f t="shared" ref="J75" si="68">J76+J77</f>
        <v>16095.23</v>
      </c>
    </row>
    <row r="76" spans="1:10" s="32" customFormat="1" ht="24" hidden="1" x14ac:dyDescent="0.2">
      <c r="A76" s="4" t="s">
        <v>47</v>
      </c>
      <c r="B76" s="3" t="s">
        <v>39</v>
      </c>
      <c r="C76" s="3" t="s">
        <v>51</v>
      </c>
      <c r="D76" s="2"/>
      <c r="E76" s="328"/>
      <c r="F76" s="67">
        <f>D76+E76</f>
        <v>0</v>
      </c>
      <c r="G76" s="328"/>
      <c r="H76" s="328"/>
      <c r="I76" s="67">
        <f>G76+H76</f>
        <v>0</v>
      </c>
      <c r="J76" s="328"/>
    </row>
    <row r="77" spans="1:10" s="32" customFormat="1" ht="24" x14ac:dyDescent="0.2">
      <c r="A77" s="4" t="s">
        <v>29</v>
      </c>
      <c r="B77" s="3" t="s">
        <v>39</v>
      </c>
      <c r="C77" s="3" t="s">
        <v>26</v>
      </c>
      <c r="D77" s="272">
        <v>11220.19</v>
      </c>
      <c r="E77" s="328">
        <f>-11220.19+16095.23</f>
        <v>4875.04</v>
      </c>
      <c r="F77" s="67">
        <f>D77+E77</f>
        <v>16095.23</v>
      </c>
      <c r="G77" s="328">
        <v>11220.19</v>
      </c>
      <c r="H77" s="328">
        <f>-11220.19+16095.23</f>
        <v>4875.04</v>
      </c>
      <c r="I77" s="67">
        <f>G77+H77</f>
        <v>16095.23</v>
      </c>
      <c r="J77" s="328">
        <v>16095.23</v>
      </c>
    </row>
    <row r="78" spans="1:10" ht="36" x14ac:dyDescent="0.2">
      <c r="A78" s="4" t="s">
        <v>490</v>
      </c>
      <c r="B78" s="3" t="s">
        <v>375</v>
      </c>
      <c r="C78" s="3"/>
      <c r="D78" s="75">
        <f t="shared" ref="D78:F78" si="69">D79</f>
        <v>611.70000000000005</v>
      </c>
      <c r="E78" s="327">
        <f t="shared" si="69"/>
        <v>126.3</v>
      </c>
      <c r="F78" s="327">
        <f t="shared" si="69"/>
        <v>738</v>
      </c>
      <c r="G78" s="327">
        <f>G79</f>
        <v>594.6</v>
      </c>
      <c r="H78" s="327">
        <f t="shared" ref="H78:J78" si="70">H79</f>
        <v>143.4</v>
      </c>
      <c r="I78" s="327">
        <f t="shared" si="70"/>
        <v>738</v>
      </c>
      <c r="J78" s="327">
        <f t="shared" si="70"/>
        <v>738</v>
      </c>
    </row>
    <row r="79" spans="1:10" ht="36" x14ac:dyDescent="0.2">
      <c r="A79" s="4" t="s">
        <v>177</v>
      </c>
      <c r="B79" s="3" t="s">
        <v>176</v>
      </c>
      <c r="C79" s="3"/>
      <c r="D79" s="75">
        <f t="shared" ref="D79" si="71">D80+D81</f>
        <v>611.70000000000005</v>
      </c>
      <c r="E79" s="327">
        <f t="shared" ref="E79:F79" si="72">E80+E81</f>
        <v>126.3</v>
      </c>
      <c r="F79" s="327">
        <f t="shared" si="72"/>
        <v>738</v>
      </c>
      <c r="G79" s="327">
        <f>G80+G81</f>
        <v>594.6</v>
      </c>
      <c r="H79" s="327">
        <f t="shared" ref="H79:I79" si="73">H80+H81</f>
        <v>143.4</v>
      </c>
      <c r="I79" s="327">
        <f t="shared" si="73"/>
        <v>738</v>
      </c>
      <c r="J79" s="327">
        <f t="shared" ref="J79" si="74">J80+J81</f>
        <v>738</v>
      </c>
    </row>
    <row r="80" spans="1:10" ht="48" x14ac:dyDescent="0.2">
      <c r="A80" s="4" t="s">
        <v>38</v>
      </c>
      <c r="B80" s="3" t="s">
        <v>176</v>
      </c>
      <c r="C80" s="3" t="s">
        <v>34</v>
      </c>
      <c r="D80" s="272">
        <v>556</v>
      </c>
      <c r="E80" s="327">
        <f>-556+555.9</f>
        <v>-0.1</v>
      </c>
      <c r="F80" s="67">
        <f>D80+E80</f>
        <v>555.9</v>
      </c>
      <c r="G80" s="327">
        <v>556</v>
      </c>
      <c r="H80" s="327">
        <f>-556+555.9</f>
        <v>-0.1</v>
      </c>
      <c r="I80" s="67">
        <f>G80+H80</f>
        <v>555.9</v>
      </c>
      <c r="J80" s="327">
        <v>555.9</v>
      </c>
    </row>
    <row r="81" spans="1:10" ht="24" x14ac:dyDescent="0.2">
      <c r="A81" s="4" t="s">
        <v>47</v>
      </c>
      <c r="B81" s="3" t="s">
        <v>176</v>
      </c>
      <c r="C81" s="3" t="s">
        <v>51</v>
      </c>
      <c r="D81" s="272">
        <v>55.7</v>
      </c>
      <c r="E81" s="327">
        <f>-55.7+182.1</f>
        <v>126.4</v>
      </c>
      <c r="F81" s="67">
        <f>D81+E81</f>
        <v>182.1</v>
      </c>
      <c r="G81" s="327">
        <v>38.6</v>
      </c>
      <c r="H81" s="327">
        <f>-38.6+182.1</f>
        <v>143.5</v>
      </c>
      <c r="I81" s="67">
        <f>G81+H81</f>
        <v>182.1</v>
      </c>
      <c r="J81" s="327">
        <v>182.1</v>
      </c>
    </row>
    <row r="82" spans="1:10" ht="24" hidden="1" x14ac:dyDescent="0.2">
      <c r="A82" s="4" t="s">
        <v>648</v>
      </c>
      <c r="B82" s="3" t="s">
        <v>649</v>
      </c>
      <c r="C82" s="3"/>
      <c r="D82" s="143">
        <f t="shared" ref="D82:J83" si="75">D83</f>
        <v>0</v>
      </c>
      <c r="E82" s="328">
        <f t="shared" si="75"/>
        <v>88</v>
      </c>
      <c r="F82" s="328">
        <f t="shared" si="75"/>
        <v>88</v>
      </c>
      <c r="G82" s="328">
        <f t="shared" si="75"/>
        <v>0</v>
      </c>
      <c r="H82" s="328">
        <f t="shared" si="75"/>
        <v>0</v>
      </c>
      <c r="I82" s="328">
        <f t="shared" si="75"/>
        <v>0</v>
      </c>
      <c r="J82" s="328">
        <f t="shared" si="75"/>
        <v>0</v>
      </c>
    </row>
    <row r="83" spans="1:10" hidden="1" x14ac:dyDescent="0.2">
      <c r="A83" s="4" t="s">
        <v>651</v>
      </c>
      <c r="B83" s="3" t="s">
        <v>650</v>
      </c>
      <c r="C83" s="3"/>
      <c r="D83" s="143">
        <f>D84</f>
        <v>0</v>
      </c>
      <c r="E83" s="328">
        <f t="shared" si="75"/>
        <v>88</v>
      </c>
      <c r="F83" s="328">
        <f t="shared" si="75"/>
        <v>88</v>
      </c>
      <c r="G83" s="328">
        <f t="shared" si="75"/>
        <v>0</v>
      </c>
      <c r="H83" s="328">
        <f t="shared" si="75"/>
        <v>0</v>
      </c>
      <c r="I83" s="328">
        <f t="shared" si="75"/>
        <v>0</v>
      </c>
      <c r="J83" s="328">
        <f t="shared" si="75"/>
        <v>0</v>
      </c>
    </row>
    <row r="84" spans="1:10" ht="24" hidden="1" x14ac:dyDescent="0.2">
      <c r="A84" s="4" t="s">
        <v>47</v>
      </c>
      <c r="B84" s="3" t="s">
        <v>650</v>
      </c>
      <c r="C84" s="3" t="s">
        <v>51</v>
      </c>
      <c r="D84" s="272"/>
      <c r="E84" s="328">
        <v>88</v>
      </c>
      <c r="F84" s="67">
        <f>D84+E84</f>
        <v>88</v>
      </c>
      <c r="G84" s="328"/>
      <c r="H84" s="328"/>
      <c r="I84" s="67">
        <f>G84+H84</f>
        <v>0</v>
      </c>
      <c r="J84" s="328"/>
    </row>
    <row r="85" spans="1:10" s="32" customFormat="1" ht="24" x14ac:dyDescent="0.2">
      <c r="A85" s="4" t="s">
        <v>306</v>
      </c>
      <c r="B85" s="3" t="s">
        <v>450</v>
      </c>
      <c r="C85" s="3"/>
      <c r="D85" s="73">
        <f t="shared" ref="D85:J86" si="76">D86</f>
        <v>9119.3799999999992</v>
      </c>
      <c r="E85" s="328">
        <f t="shared" si="76"/>
        <v>2720.91</v>
      </c>
      <c r="F85" s="328">
        <f t="shared" si="76"/>
        <v>11840.29</v>
      </c>
      <c r="G85" s="328">
        <f t="shared" si="76"/>
        <v>9119.3799999999992</v>
      </c>
      <c r="H85" s="328">
        <f t="shared" si="76"/>
        <v>2720.91</v>
      </c>
      <c r="I85" s="328">
        <f t="shared" si="76"/>
        <v>11840.29</v>
      </c>
      <c r="J85" s="328">
        <f t="shared" si="76"/>
        <v>11840.29</v>
      </c>
    </row>
    <row r="86" spans="1:10" s="32" customFormat="1" ht="24" x14ac:dyDescent="0.2">
      <c r="A86" s="4" t="s">
        <v>452</v>
      </c>
      <c r="B86" s="3" t="s">
        <v>451</v>
      </c>
      <c r="C86" s="3"/>
      <c r="D86" s="73">
        <f t="shared" si="76"/>
        <v>9119.3799999999992</v>
      </c>
      <c r="E86" s="328">
        <f t="shared" si="76"/>
        <v>2720.91</v>
      </c>
      <c r="F86" s="328">
        <f t="shared" si="76"/>
        <v>11840.29</v>
      </c>
      <c r="G86" s="328">
        <f t="shared" si="76"/>
        <v>9119.3799999999992</v>
      </c>
      <c r="H86" s="328">
        <f t="shared" si="76"/>
        <v>2720.91</v>
      </c>
      <c r="I86" s="328">
        <f t="shared" si="76"/>
        <v>11840.29</v>
      </c>
      <c r="J86" s="328">
        <f t="shared" si="76"/>
        <v>11840.29</v>
      </c>
    </row>
    <row r="87" spans="1:10" s="32" customFormat="1" ht="24" x14ac:dyDescent="0.2">
      <c r="A87" s="4" t="s">
        <v>29</v>
      </c>
      <c r="B87" s="3" t="s">
        <v>451</v>
      </c>
      <c r="C87" s="3" t="s">
        <v>26</v>
      </c>
      <c r="D87" s="272">
        <v>9119.3799999999992</v>
      </c>
      <c r="E87" s="328">
        <f>11840.29-9119.38</f>
        <v>2720.91</v>
      </c>
      <c r="F87" s="67">
        <f>D87+E87</f>
        <v>11840.29</v>
      </c>
      <c r="G87" s="67">
        <v>9119.3799999999992</v>
      </c>
      <c r="H87" s="328">
        <f>11840.29-9119.38</f>
        <v>2720.91</v>
      </c>
      <c r="I87" s="67">
        <f>G87+H87</f>
        <v>11840.29</v>
      </c>
      <c r="J87" s="328">
        <v>11840.29</v>
      </c>
    </row>
    <row r="88" spans="1:10" s="32" customFormat="1" ht="24" x14ac:dyDescent="0.2">
      <c r="A88" s="4" t="s">
        <v>272</v>
      </c>
      <c r="B88" s="3" t="s">
        <v>446</v>
      </c>
      <c r="C88" s="3"/>
      <c r="D88" s="73">
        <f t="shared" ref="D88:I88" si="77">D89+D91+D93</f>
        <v>100</v>
      </c>
      <c r="E88" s="328">
        <f t="shared" ref="E88:F88" si="78">E89+E91+E93</f>
        <v>-100</v>
      </c>
      <c r="F88" s="328">
        <f t="shared" si="78"/>
        <v>0</v>
      </c>
      <c r="G88" s="328">
        <f t="shared" si="77"/>
        <v>100</v>
      </c>
      <c r="H88" s="328">
        <f t="shared" si="77"/>
        <v>-100</v>
      </c>
      <c r="I88" s="328">
        <f t="shared" si="77"/>
        <v>0</v>
      </c>
      <c r="J88" s="328">
        <f t="shared" ref="J88" si="79">J89+J91+J93</f>
        <v>0</v>
      </c>
    </row>
    <row r="89" spans="1:10" s="32" customFormat="1" ht="24" hidden="1" x14ac:dyDescent="0.2">
      <c r="A89" s="4" t="s">
        <v>448</v>
      </c>
      <c r="B89" s="3" t="s">
        <v>447</v>
      </c>
      <c r="C89" s="3"/>
      <c r="D89" s="73">
        <f t="shared" ref="D89:J89" si="80">D90</f>
        <v>0</v>
      </c>
      <c r="E89" s="328">
        <f t="shared" si="80"/>
        <v>0</v>
      </c>
      <c r="F89" s="328">
        <f t="shared" si="80"/>
        <v>0</v>
      </c>
      <c r="G89" s="328">
        <f t="shared" si="80"/>
        <v>0</v>
      </c>
      <c r="H89" s="328">
        <f t="shared" si="80"/>
        <v>0</v>
      </c>
      <c r="I89" s="328">
        <f t="shared" si="80"/>
        <v>0</v>
      </c>
      <c r="J89" s="328">
        <f t="shared" si="80"/>
        <v>0</v>
      </c>
    </row>
    <row r="90" spans="1:10" s="32" customFormat="1" ht="24" hidden="1" x14ac:dyDescent="0.2">
      <c r="A90" s="4" t="s">
        <v>47</v>
      </c>
      <c r="B90" s="3" t="s">
        <v>447</v>
      </c>
      <c r="C90" s="3" t="s">
        <v>51</v>
      </c>
      <c r="D90" s="2"/>
      <c r="E90" s="328"/>
      <c r="F90" s="67">
        <f>D90+E90</f>
        <v>0</v>
      </c>
      <c r="G90" s="328"/>
      <c r="H90" s="328"/>
      <c r="I90" s="67">
        <f>G90+H90</f>
        <v>0</v>
      </c>
      <c r="J90" s="328"/>
    </row>
    <row r="91" spans="1:10" s="108" customFormat="1" ht="24" x14ac:dyDescent="0.2">
      <c r="A91" s="4" t="s">
        <v>439</v>
      </c>
      <c r="B91" s="3" t="s">
        <v>504</v>
      </c>
      <c r="C91" s="3"/>
      <c r="D91" s="75">
        <f t="shared" ref="D91:J91" si="81">D92</f>
        <v>100</v>
      </c>
      <c r="E91" s="327">
        <f t="shared" si="81"/>
        <v>-100</v>
      </c>
      <c r="F91" s="327">
        <f t="shared" si="81"/>
        <v>0</v>
      </c>
      <c r="G91" s="327">
        <f t="shared" si="81"/>
        <v>100</v>
      </c>
      <c r="H91" s="327">
        <f t="shared" si="81"/>
        <v>-100</v>
      </c>
      <c r="I91" s="327">
        <f t="shared" si="81"/>
        <v>0</v>
      </c>
      <c r="J91" s="327">
        <f t="shared" si="81"/>
        <v>0</v>
      </c>
    </row>
    <row r="92" spans="1:10" s="108" customFormat="1" x14ac:dyDescent="0.2">
      <c r="A92" s="4" t="s">
        <v>45</v>
      </c>
      <c r="B92" s="3" t="s">
        <v>504</v>
      </c>
      <c r="C92" s="3" t="s">
        <v>43</v>
      </c>
      <c r="D92" s="272">
        <v>100</v>
      </c>
      <c r="E92" s="327">
        <v>-100</v>
      </c>
      <c r="F92" s="67">
        <f>D92+E92</f>
        <v>0</v>
      </c>
      <c r="G92" s="327">
        <v>100</v>
      </c>
      <c r="H92" s="327">
        <v>-100</v>
      </c>
      <c r="I92" s="67">
        <f>G92+H92</f>
        <v>0</v>
      </c>
      <c r="J92" s="327"/>
    </row>
    <row r="93" spans="1:10" s="108" customFormat="1" ht="24" hidden="1" x14ac:dyDescent="0.2">
      <c r="A93" s="4" t="s">
        <v>63</v>
      </c>
      <c r="B93" s="3" t="s">
        <v>505</v>
      </c>
      <c r="C93" s="3"/>
      <c r="D93" s="75">
        <f t="shared" ref="D93:J93" si="82">D94</f>
        <v>0</v>
      </c>
      <c r="E93" s="327">
        <f t="shared" si="82"/>
        <v>0</v>
      </c>
      <c r="F93" s="327">
        <f t="shared" si="82"/>
        <v>0</v>
      </c>
      <c r="G93" s="327">
        <f t="shared" si="82"/>
        <v>0</v>
      </c>
      <c r="H93" s="327">
        <f t="shared" si="82"/>
        <v>0</v>
      </c>
      <c r="I93" s="327">
        <f t="shared" si="82"/>
        <v>0</v>
      </c>
      <c r="J93" s="327">
        <f t="shared" si="82"/>
        <v>0</v>
      </c>
    </row>
    <row r="94" spans="1:10" s="108" customFormat="1" hidden="1" x14ac:dyDescent="0.2">
      <c r="A94" s="4" t="s">
        <v>45</v>
      </c>
      <c r="B94" s="3" t="s">
        <v>505</v>
      </c>
      <c r="C94" s="3" t="s">
        <v>43</v>
      </c>
      <c r="D94" s="2"/>
      <c r="E94" s="327"/>
      <c r="F94" s="67">
        <f>D94+E94</f>
        <v>0</v>
      </c>
      <c r="G94" s="327">
        <v>0</v>
      </c>
      <c r="H94" s="327"/>
      <c r="I94" s="67">
        <f>G94+H94</f>
        <v>0</v>
      </c>
      <c r="J94" s="327"/>
    </row>
    <row r="95" spans="1:10" s="32" customFormat="1" ht="36" x14ac:dyDescent="0.2">
      <c r="A95" s="4" t="s">
        <v>48</v>
      </c>
      <c r="B95" s="3" t="s">
        <v>457</v>
      </c>
      <c r="C95" s="3"/>
      <c r="D95" s="75">
        <f t="shared" ref="D95:J95" si="83">D96</f>
        <v>190</v>
      </c>
      <c r="E95" s="327">
        <f t="shared" si="83"/>
        <v>-190</v>
      </c>
      <c r="F95" s="327">
        <f t="shared" si="83"/>
        <v>0</v>
      </c>
      <c r="G95" s="327">
        <f t="shared" si="83"/>
        <v>190</v>
      </c>
      <c r="H95" s="327">
        <f t="shared" si="83"/>
        <v>-190</v>
      </c>
      <c r="I95" s="327">
        <f t="shared" si="83"/>
        <v>0</v>
      </c>
      <c r="J95" s="327">
        <f t="shared" si="83"/>
        <v>0</v>
      </c>
    </row>
    <row r="96" spans="1:10" s="32" customFormat="1" x14ac:dyDescent="0.2">
      <c r="A96" s="4" t="s">
        <v>459</v>
      </c>
      <c r="B96" s="3" t="s">
        <v>458</v>
      </c>
      <c r="C96" s="3"/>
      <c r="D96" s="75">
        <f t="shared" ref="D96:I96" si="84">D97+D98</f>
        <v>190</v>
      </c>
      <c r="E96" s="327">
        <f t="shared" ref="E96:F96" si="85">E97+E98</f>
        <v>-190</v>
      </c>
      <c r="F96" s="327">
        <f t="shared" si="85"/>
        <v>0</v>
      </c>
      <c r="G96" s="327">
        <f t="shared" si="84"/>
        <v>190</v>
      </c>
      <c r="H96" s="327">
        <f t="shared" si="84"/>
        <v>-190</v>
      </c>
      <c r="I96" s="327">
        <f t="shared" si="84"/>
        <v>0</v>
      </c>
      <c r="J96" s="327">
        <f t="shared" ref="J96" si="86">J97+J98</f>
        <v>0</v>
      </c>
    </row>
    <row r="97" spans="1:10" s="32" customFormat="1" ht="48" hidden="1" x14ac:dyDescent="0.2">
      <c r="A97" s="4" t="s">
        <v>38</v>
      </c>
      <c r="B97" s="3" t="s">
        <v>458</v>
      </c>
      <c r="C97" s="3">
        <v>100</v>
      </c>
      <c r="D97" s="2"/>
      <c r="E97" s="327"/>
      <c r="F97" s="67">
        <f>D97+E97</f>
        <v>0</v>
      </c>
      <c r="G97" s="327">
        <v>0</v>
      </c>
      <c r="H97" s="327"/>
      <c r="I97" s="67">
        <f>G97+H97</f>
        <v>0</v>
      </c>
      <c r="J97" s="327"/>
    </row>
    <row r="98" spans="1:10" s="32" customFormat="1" ht="24" x14ac:dyDescent="0.2">
      <c r="A98" s="4" t="s">
        <v>47</v>
      </c>
      <c r="B98" s="3" t="s">
        <v>458</v>
      </c>
      <c r="C98" s="3">
        <v>200</v>
      </c>
      <c r="D98" s="272">
        <v>190</v>
      </c>
      <c r="E98" s="327">
        <v>-190</v>
      </c>
      <c r="F98" s="67">
        <f>D98+E98</f>
        <v>0</v>
      </c>
      <c r="G98" s="327">
        <v>190</v>
      </c>
      <c r="H98" s="327">
        <v>-190</v>
      </c>
      <c r="I98" s="67">
        <f>G98+H98</f>
        <v>0</v>
      </c>
      <c r="J98" s="327"/>
    </row>
    <row r="99" spans="1:10" s="32" customFormat="1" ht="36" x14ac:dyDescent="0.2">
      <c r="A99" s="4" t="s">
        <v>455</v>
      </c>
      <c r="B99" s="3" t="s">
        <v>35</v>
      </c>
      <c r="C99" s="3"/>
      <c r="D99" s="82">
        <f t="shared" ref="D99:I99" si="87">D100+D101+D102</f>
        <v>1491.09</v>
      </c>
      <c r="E99" s="331">
        <f t="shared" ref="E99:F99" si="88">E100+E101+E102</f>
        <v>-184.43</v>
      </c>
      <c r="F99" s="331">
        <f t="shared" si="88"/>
        <v>1306.6600000000001</v>
      </c>
      <c r="G99" s="331">
        <f t="shared" si="87"/>
        <v>1491.09</v>
      </c>
      <c r="H99" s="331">
        <f t="shared" si="87"/>
        <v>-184.43</v>
      </c>
      <c r="I99" s="331">
        <f t="shared" si="87"/>
        <v>1306.6600000000001</v>
      </c>
      <c r="J99" s="331">
        <f t="shared" ref="J99" si="89">J100+J101+J102</f>
        <v>493.25</v>
      </c>
    </row>
    <row r="100" spans="1:10" s="32" customFormat="1" ht="48" x14ac:dyDescent="0.2">
      <c r="A100" s="4" t="s">
        <v>38</v>
      </c>
      <c r="B100" s="3" t="s">
        <v>35</v>
      </c>
      <c r="C100" s="3" t="s">
        <v>34</v>
      </c>
      <c r="D100" s="272">
        <v>710.89</v>
      </c>
      <c r="E100" s="331">
        <v>116.06</v>
      </c>
      <c r="F100" s="67">
        <f>D100+E100</f>
        <v>826.95</v>
      </c>
      <c r="G100" s="328">
        <v>710.89</v>
      </c>
      <c r="H100" s="331">
        <v>116.06</v>
      </c>
      <c r="I100" s="67">
        <f>G100+H100</f>
        <v>826.95</v>
      </c>
      <c r="J100" s="331">
        <f>826.95-813.414</f>
        <v>13.54</v>
      </c>
    </row>
    <row r="101" spans="1:10" s="32" customFormat="1" ht="24" x14ac:dyDescent="0.2">
      <c r="A101" s="4" t="s">
        <v>47</v>
      </c>
      <c r="B101" s="3" t="s">
        <v>35</v>
      </c>
      <c r="C101" s="3" t="s">
        <v>51</v>
      </c>
      <c r="D101" s="272">
        <v>748.7</v>
      </c>
      <c r="E101" s="331">
        <f>-538.86+255.79</f>
        <v>-283.07</v>
      </c>
      <c r="F101" s="67">
        <f>D101+E101</f>
        <v>465.63</v>
      </c>
      <c r="G101" s="328">
        <v>748.7</v>
      </c>
      <c r="H101" s="331">
        <f>-538.86+255.79</f>
        <v>-283.07</v>
      </c>
      <c r="I101" s="67">
        <f>G101+H101</f>
        <v>465.63</v>
      </c>
      <c r="J101" s="331">
        <f>209.84+255.79</f>
        <v>465.63</v>
      </c>
    </row>
    <row r="102" spans="1:10" s="32" customFormat="1" ht="24" x14ac:dyDescent="0.2">
      <c r="A102" s="7" t="s">
        <v>77</v>
      </c>
      <c r="B102" s="3" t="s">
        <v>35</v>
      </c>
      <c r="C102" s="3">
        <v>800</v>
      </c>
      <c r="D102" s="272">
        <v>31.5</v>
      </c>
      <c r="E102" s="331">
        <v>-17.420000000000002</v>
      </c>
      <c r="F102" s="67">
        <f>D102+E102</f>
        <v>14.08</v>
      </c>
      <c r="G102" s="328">
        <v>31.5</v>
      </c>
      <c r="H102" s="331">
        <v>-17.420000000000002</v>
      </c>
      <c r="I102" s="67">
        <f>G102+H102</f>
        <v>14.08</v>
      </c>
      <c r="J102" s="331">
        <v>14.08</v>
      </c>
    </row>
    <row r="103" spans="1:10" ht="51" x14ac:dyDescent="0.2">
      <c r="A103" s="8" t="s">
        <v>361</v>
      </c>
      <c r="B103" s="3" t="s">
        <v>57</v>
      </c>
      <c r="C103" s="3"/>
      <c r="D103" s="79">
        <f>D104+D113</f>
        <v>578.29999999999995</v>
      </c>
      <c r="E103" s="332">
        <f t="shared" ref="E103:F103" si="90">E104+E113</f>
        <v>65.47</v>
      </c>
      <c r="F103" s="332">
        <f t="shared" si="90"/>
        <v>643.77</v>
      </c>
      <c r="G103" s="332">
        <f t="shared" ref="G103:I103" si="91">G104+G113</f>
        <v>578.29999999999995</v>
      </c>
      <c r="H103" s="332">
        <f t="shared" si="91"/>
        <v>45.87</v>
      </c>
      <c r="I103" s="332">
        <f t="shared" si="91"/>
        <v>624.16999999999996</v>
      </c>
      <c r="J103" s="332">
        <f t="shared" ref="J103" si="92">J104+J113</f>
        <v>606.66999999999996</v>
      </c>
    </row>
    <row r="104" spans="1:10" s="32" customFormat="1" ht="24" x14ac:dyDescent="0.2">
      <c r="A104" s="4" t="s">
        <v>55</v>
      </c>
      <c r="B104" s="3" t="s">
        <v>362</v>
      </c>
      <c r="C104" s="3"/>
      <c r="D104" s="2">
        <f>D105+D107+D109+D111</f>
        <v>78.3</v>
      </c>
      <c r="E104" s="67">
        <f t="shared" ref="E104:J104" si="93">E105+E107+E109+E111</f>
        <v>223.1</v>
      </c>
      <c r="F104" s="67">
        <f t="shared" si="93"/>
        <v>301.39999999999998</v>
      </c>
      <c r="G104" s="67">
        <f t="shared" si="93"/>
        <v>78.3</v>
      </c>
      <c r="H104" s="67">
        <f t="shared" si="93"/>
        <v>203.5</v>
      </c>
      <c r="I104" s="67">
        <f t="shared" si="93"/>
        <v>281.8</v>
      </c>
      <c r="J104" s="67">
        <f t="shared" si="93"/>
        <v>264.3</v>
      </c>
    </row>
    <row r="105" spans="1:10" s="32" customFormat="1" ht="24" hidden="1" x14ac:dyDescent="0.2">
      <c r="A105" s="4" t="s">
        <v>456</v>
      </c>
      <c r="B105" s="3" t="s">
        <v>52</v>
      </c>
      <c r="C105" s="3"/>
      <c r="D105" s="2">
        <f t="shared" ref="D105:J105" si="94">D106</f>
        <v>0</v>
      </c>
      <c r="E105" s="67">
        <f t="shared" si="94"/>
        <v>0</v>
      </c>
      <c r="F105" s="67">
        <f t="shared" si="94"/>
        <v>0</v>
      </c>
      <c r="G105" s="67">
        <f t="shared" si="94"/>
        <v>0</v>
      </c>
      <c r="H105" s="67">
        <f t="shared" si="94"/>
        <v>0</v>
      </c>
      <c r="I105" s="67">
        <f t="shared" si="94"/>
        <v>0</v>
      </c>
      <c r="J105" s="67">
        <f t="shared" si="94"/>
        <v>0</v>
      </c>
    </row>
    <row r="106" spans="1:10" s="32" customFormat="1" ht="24" hidden="1" x14ac:dyDescent="0.2">
      <c r="A106" s="4" t="s">
        <v>47</v>
      </c>
      <c r="B106" s="3" t="s">
        <v>52</v>
      </c>
      <c r="C106" s="3" t="s">
        <v>51</v>
      </c>
      <c r="D106" s="272"/>
      <c r="E106" s="67"/>
      <c r="F106" s="67">
        <f>D106+E106</f>
        <v>0</v>
      </c>
      <c r="G106" s="67">
        <v>0</v>
      </c>
      <c r="H106" s="67"/>
      <c r="I106" s="67">
        <f>G106+H106</f>
        <v>0</v>
      </c>
      <c r="J106" s="67"/>
    </row>
    <row r="107" spans="1:10" ht="38.25" x14ac:dyDescent="0.2">
      <c r="A107" s="8" t="s">
        <v>481</v>
      </c>
      <c r="B107" s="3" t="s">
        <v>56</v>
      </c>
      <c r="C107" s="3"/>
      <c r="D107" s="79">
        <f t="shared" ref="D107:J107" si="95">D108</f>
        <v>78.3</v>
      </c>
      <c r="E107" s="332">
        <f t="shared" si="95"/>
        <v>18.5</v>
      </c>
      <c r="F107" s="332">
        <f t="shared" si="95"/>
        <v>96.8</v>
      </c>
      <c r="G107" s="332">
        <f t="shared" si="95"/>
        <v>78.3</v>
      </c>
      <c r="H107" s="332">
        <f t="shared" si="95"/>
        <v>18.5</v>
      </c>
      <c r="I107" s="332">
        <f t="shared" si="95"/>
        <v>96.8</v>
      </c>
      <c r="J107" s="332">
        <f t="shared" si="95"/>
        <v>96.8</v>
      </c>
    </row>
    <row r="108" spans="1:10" ht="48" x14ac:dyDescent="0.2">
      <c r="A108" s="4" t="s">
        <v>38</v>
      </c>
      <c r="B108" s="3" t="s">
        <v>56</v>
      </c>
      <c r="C108" s="3" t="s">
        <v>34</v>
      </c>
      <c r="D108" s="272">
        <v>78.3</v>
      </c>
      <c r="E108" s="332">
        <v>18.5</v>
      </c>
      <c r="F108" s="67">
        <f>D108+E108</f>
        <v>96.8</v>
      </c>
      <c r="G108" s="332">
        <v>78.3</v>
      </c>
      <c r="H108" s="332">
        <v>18.5</v>
      </c>
      <c r="I108" s="67">
        <f>G108+H108</f>
        <v>96.8</v>
      </c>
      <c r="J108" s="332">
        <v>96.8</v>
      </c>
    </row>
    <row r="109" spans="1:10" s="32" customFormat="1" ht="60" x14ac:dyDescent="0.2">
      <c r="A109" s="4" t="s">
        <v>305</v>
      </c>
      <c r="B109" s="3" t="s">
        <v>62</v>
      </c>
      <c r="C109" s="3"/>
      <c r="D109" s="75">
        <f t="shared" ref="D109:J109" si="96">D110</f>
        <v>0</v>
      </c>
      <c r="E109" s="327">
        <f t="shared" si="96"/>
        <v>87</v>
      </c>
      <c r="F109" s="327">
        <f t="shared" si="96"/>
        <v>87</v>
      </c>
      <c r="G109" s="327">
        <f t="shared" si="96"/>
        <v>0</v>
      </c>
      <c r="H109" s="327">
        <f t="shared" si="96"/>
        <v>100.9</v>
      </c>
      <c r="I109" s="327">
        <f t="shared" si="96"/>
        <v>100.9</v>
      </c>
      <c r="J109" s="327">
        <f t="shared" si="96"/>
        <v>122.2</v>
      </c>
    </row>
    <row r="110" spans="1:10" s="32" customFormat="1" x14ac:dyDescent="0.2">
      <c r="A110" s="4" t="s">
        <v>45</v>
      </c>
      <c r="B110" s="3" t="s">
        <v>62</v>
      </c>
      <c r="C110" s="3" t="s">
        <v>43</v>
      </c>
      <c r="D110" s="272"/>
      <c r="E110" s="327">
        <v>87</v>
      </c>
      <c r="F110" s="67">
        <f>D110+E110</f>
        <v>87</v>
      </c>
      <c r="G110" s="327">
        <v>0</v>
      </c>
      <c r="H110" s="327">
        <v>100.9</v>
      </c>
      <c r="I110" s="67">
        <f>G110+H110</f>
        <v>100.9</v>
      </c>
      <c r="J110" s="327">
        <v>122.2</v>
      </c>
    </row>
    <row r="111" spans="1:10" s="32" customFormat="1" ht="48" x14ac:dyDescent="0.2">
      <c r="A111" s="4" t="s">
        <v>646</v>
      </c>
      <c r="B111" s="3" t="s">
        <v>645</v>
      </c>
      <c r="C111" s="3"/>
      <c r="D111" s="75">
        <f t="shared" ref="D111:J111" si="97">D112</f>
        <v>0</v>
      </c>
      <c r="E111" s="327">
        <f t="shared" si="97"/>
        <v>117.6</v>
      </c>
      <c r="F111" s="327">
        <f t="shared" si="97"/>
        <v>117.6</v>
      </c>
      <c r="G111" s="327">
        <f t="shared" si="97"/>
        <v>0</v>
      </c>
      <c r="H111" s="327">
        <f t="shared" si="97"/>
        <v>84.1</v>
      </c>
      <c r="I111" s="327">
        <f t="shared" si="97"/>
        <v>84.1</v>
      </c>
      <c r="J111" s="327">
        <f t="shared" si="97"/>
        <v>45.3</v>
      </c>
    </row>
    <row r="112" spans="1:10" s="32" customFormat="1" x14ac:dyDescent="0.2">
      <c r="A112" s="7" t="s">
        <v>45</v>
      </c>
      <c r="B112" s="3" t="s">
        <v>645</v>
      </c>
      <c r="C112" s="3" t="s">
        <v>43</v>
      </c>
      <c r="D112" s="272"/>
      <c r="E112" s="327">
        <v>117.6</v>
      </c>
      <c r="F112" s="67">
        <f>D112+E112</f>
        <v>117.6</v>
      </c>
      <c r="G112" s="327">
        <v>0</v>
      </c>
      <c r="H112" s="327">
        <v>84.1</v>
      </c>
      <c r="I112" s="67">
        <f>G112+H112</f>
        <v>84.1</v>
      </c>
      <c r="J112" s="327">
        <v>45.3</v>
      </c>
    </row>
    <row r="113" spans="1:10" ht="36" x14ac:dyDescent="0.2">
      <c r="A113" s="4" t="s">
        <v>325</v>
      </c>
      <c r="B113" s="3" t="s">
        <v>432</v>
      </c>
      <c r="C113" s="3"/>
      <c r="D113" s="78">
        <f>D114+D116+D118</f>
        <v>500</v>
      </c>
      <c r="E113" s="326">
        <f t="shared" ref="E113:F113" si="98">E114+E116+E118</f>
        <v>-157.63</v>
      </c>
      <c r="F113" s="326">
        <f t="shared" si="98"/>
        <v>342.37</v>
      </c>
      <c r="G113" s="326">
        <f t="shared" ref="G113:I113" si="99">G114+G116+G118</f>
        <v>500</v>
      </c>
      <c r="H113" s="326">
        <f t="shared" si="99"/>
        <v>-157.63</v>
      </c>
      <c r="I113" s="326">
        <f t="shared" si="99"/>
        <v>342.37</v>
      </c>
      <c r="J113" s="326">
        <f t="shared" ref="J113" si="100">J114+J116+J118</f>
        <v>342.37</v>
      </c>
    </row>
    <row r="114" spans="1:10" ht="36" hidden="1" x14ac:dyDescent="0.2">
      <c r="A114" s="4" t="s">
        <v>434</v>
      </c>
      <c r="B114" s="3" t="s">
        <v>433</v>
      </c>
      <c r="C114" s="3"/>
      <c r="D114" s="78">
        <f t="shared" ref="D114:J114" si="101">D115</f>
        <v>0</v>
      </c>
      <c r="E114" s="326">
        <f t="shared" si="101"/>
        <v>0</v>
      </c>
      <c r="F114" s="326">
        <f t="shared" si="101"/>
        <v>0</v>
      </c>
      <c r="G114" s="326">
        <f t="shared" si="101"/>
        <v>0</v>
      </c>
      <c r="H114" s="326">
        <f t="shared" si="101"/>
        <v>0</v>
      </c>
      <c r="I114" s="326">
        <f t="shared" si="101"/>
        <v>0</v>
      </c>
      <c r="J114" s="326">
        <f t="shared" si="101"/>
        <v>0</v>
      </c>
    </row>
    <row r="115" spans="1:10" ht="24" hidden="1" x14ac:dyDescent="0.2">
      <c r="A115" s="4" t="s">
        <v>47</v>
      </c>
      <c r="B115" s="3" t="s">
        <v>433</v>
      </c>
      <c r="C115" s="3">
        <v>200</v>
      </c>
      <c r="D115" s="2"/>
      <c r="E115" s="326"/>
      <c r="F115" s="67">
        <f>D115+E115</f>
        <v>0</v>
      </c>
      <c r="G115" s="326"/>
      <c r="H115" s="326"/>
      <c r="I115" s="67">
        <f>G115+H115</f>
        <v>0</v>
      </c>
      <c r="J115" s="326"/>
    </row>
    <row r="116" spans="1:10" ht="24" x14ac:dyDescent="0.2">
      <c r="A116" s="4" t="s">
        <v>435</v>
      </c>
      <c r="B116" s="3" t="s">
        <v>436</v>
      </c>
      <c r="C116" s="3"/>
      <c r="D116" s="2">
        <f t="shared" ref="D116:J116" si="102">D117</f>
        <v>500</v>
      </c>
      <c r="E116" s="67">
        <f t="shared" si="102"/>
        <v>-157.63</v>
      </c>
      <c r="F116" s="67">
        <f t="shared" si="102"/>
        <v>342.37</v>
      </c>
      <c r="G116" s="67">
        <f t="shared" si="102"/>
        <v>500</v>
      </c>
      <c r="H116" s="67">
        <f t="shared" si="102"/>
        <v>-157.63</v>
      </c>
      <c r="I116" s="67">
        <f t="shared" si="102"/>
        <v>342.37</v>
      </c>
      <c r="J116" s="67">
        <f t="shared" si="102"/>
        <v>342.37</v>
      </c>
    </row>
    <row r="117" spans="1:10" x14ac:dyDescent="0.2">
      <c r="A117" s="4" t="s">
        <v>45</v>
      </c>
      <c r="B117" s="3" t="s">
        <v>436</v>
      </c>
      <c r="C117" s="3" t="s">
        <v>43</v>
      </c>
      <c r="D117" s="272">
        <v>500</v>
      </c>
      <c r="E117" s="328">
        <v>-157.63</v>
      </c>
      <c r="F117" s="67">
        <f>D117+E117</f>
        <v>342.37</v>
      </c>
      <c r="G117" s="328">
        <v>500</v>
      </c>
      <c r="H117" s="328">
        <v>-157.63</v>
      </c>
      <c r="I117" s="67">
        <f>G117+H117</f>
        <v>342.37</v>
      </c>
      <c r="J117" s="328">
        <v>342.37</v>
      </c>
    </row>
    <row r="118" spans="1:10" s="32" customFormat="1" ht="36" hidden="1" x14ac:dyDescent="0.2">
      <c r="A118" s="4" t="s">
        <v>441</v>
      </c>
      <c r="B118" s="3" t="s">
        <v>440</v>
      </c>
      <c r="C118" s="3"/>
      <c r="D118" s="2">
        <f t="shared" ref="D118:J118" si="103">D119</f>
        <v>0</v>
      </c>
      <c r="E118" s="67">
        <f t="shared" si="103"/>
        <v>0</v>
      </c>
      <c r="F118" s="67">
        <f t="shared" si="103"/>
        <v>0</v>
      </c>
      <c r="G118" s="67">
        <f t="shared" si="103"/>
        <v>0</v>
      </c>
      <c r="H118" s="67">
        <f t="shared" si="103"/>
        <v>0</v>
      </c>
      <c r="I118" s="67">
        <f t="shared" si="103"/>
        <v>0</v>
      </c>
      <c r="J118" s="67">
        <f t="shared" si="103"/>
        <v>0</v>
      </c>
    </row>
    <row r="119" spans="1:10" s="32" customFormat="1" hidden="1" x14ac:dyDescent="0.2">
      <c r="A119" s="4" t="s">
        <v>45</v>
      </c>
      <c r="B119" s="3" t="s">
        <v>440</v>
      </c>
      <c r="C119" s="3" t="s">
        <v>43</v>
      </c>
      <c r="D119" s="272"/>
      <c r="E119" s="328"/>
      <c r="F119" s="67">
        <f>D119+E119</f>
        <v>0</v>
      </c>
      <c r="G119" s="328"/>
      <c r="H119" s="328"/>
      <c r="I119" s="67">
        <f>G119+H119</f>
        <v>0</v>
      </c>
      <c r="J119" s="328"/>
    </row>
    <row r="120" spans="1:10" ht="36" x14ac:dyDescent="0.2">
      <c r="A120" s="4" t="s">
        <v>335</v>
      </c>
      <c r="B120" s="3" t="s">
        <v>60</v>
      </c>
      <c r="C120" s="3"/>
      <c r="D120" s="2">
        <f t="shared" ref="D120:I120" si="104">D121+D144+D160+D167+D171</f>
        <v>255895.72700000001</v>
      </c>
      <c r="E120" s="67">
        <f t="shared" ref="E120:F120" si="105">E121+E144+E160+E167+E171</f>
        <v>-255895.72</v>
      </c>
      <c r="F120" s="67">
        <f t="shared" si="105"/>
        <v>0</v>
      </c>
      <c r="G120" s="67">
        <f t="shared" si="104"/>
        <v>216131.06</v>
      </c>
      <c r="H120" s="67">
        <f t="shared" si="104"/>
        <v>-212604.72</v>
      </c>
      <c r="I120" s="67">
        <f t="shared" si="104"/>
        <v>3526.34</v>
      </c>
      <c r="J120" s="67">
        <f t="shared" ref="J120" si="106">J121+J144+J160+J167+J171</f>
        <v>0</v>
      </c>
    </row>
    <row r="121" spans="1:10" x14ac:dyDescent="0.2">
      <c r="A121" s="4" t="s">
        <v>120</v>
      </c>
      <c r="B121" s="3" t="s">
        <v>119</v>
      </c>
      <c r="C121" s="3"/>
      <c r="D121" s="2">
        <f t="shared" ref="D121:I121" si="107">D122+D124+D128+D130+D134+D136+D138+D140+D132+D126+D142</f>
        <v>169713.88399999999</v>
      </c>
      <c r="E121" s="67">
        <f t="shared" ref="E121:F121" si="108">E122+E124+E128+E130+E134+E136+E138+E140+E132+E126+E142</f>
        <v>-169713.88</v>
      </c>
      <c r="F121" s="67">
        <f t="shared" si="108"/>
        <v>0</v>
      </c>
      <c r="G121" s="67">
        <f t="shared" si="107"/>
        <v>125568.4</v>
      </c>
      <c r="H121" s="67">
        <f t="shared" si="107"/>
        <v>-125568.4</v>
      </c>
      <c r="I121" s="67">
        <f t="shared" si="107"/>
        <v>0</v>
      </c>
      <c r="J121" s="67">
        <f t="shared" ref="J121" si="109">J122+J124+J128+J130+J134+J136+J138+J140+J132+J126+J142</f>
        <v>0</v>
      </c>
    </row>
    <row r="122" spans="1:10" ht="36" hidden="1" x14ac:dyDescent="0.2">
      <c r="A122" s="4" t="s">
        <v>118</v>
      </c>
      <c r="B122" s="3" t="s">
        <v>98</v>
      </c>
      <c r="C122" s="3"/>
      <c r="D122" s="2">
        <f t="shared" ref="D122:J122" si="110">D123</f>
        <v>8518.2999999999993</v>
      </c>
      <c r="E122" s="67">
        <f t="shared" si="110"/>
        <v>-8518.2999999999993</v>
      </c>
      <c r="F122" s="67">
        <f t="shared" si="110"/>
        <v>0</v>
      </c>
      <c r="G122" s="67">
        <f>G123</f>
        <v>0</v>
      </c>
      <c r="H122" s="67">
        <f t="shared" si="110"/>
        <v>0</v>
      </c>
      <c r="I122" s="67">
        <f t="shared" si="110"/>
        <v>0</v>
      </c>
      <c r="J122" s="67">
        <f t="shared" si="110"/>
        <v>0</v>
      </c>
    </row>
    <row r="123" spans="1:10" ht="24" hidden="1" x14ac:dyDescent="0.2">
      <c r="A123" s="4" t="s">
        <v>29</v>
      </c>
      <c r="B123" s="3" t="s">
        <v>98</v>
      </c>
      <c r="C123" s="3">
        <v>600</v>
      </c>
      <c r="D123" s="272">
        <v>8518.2999999999993</v>
      </c>
      <c r="E123" s="67">
        <v>-8518.2999999999993</v>
      </c>
      <c r="F123" s="67">
        <f>D123+E123</f>
        <v>0</v>
      </c>
      <c r="G123" s="67">
        <v>0</v>
      </c>
      <c r="H123" s="67"/>
      <c r="I123" s="67">
        <f>G123+H123</f>
        <v>0</v>
      </c>
      <c r="J123" s="67"/>
    </row>
    <row r="124" spans="1:10" ht="24" x14ac:dyDescent="0.2">
      <c r="A124" s="4" t="s">
        <v>324</v>
      </c>
      <c r="B124" s="3" t="s">
        <v>116</v>
      </c>
      <c r="C124" s="3"/>
      <c r="D124" s="2">
        <f t="shared" ref="D124:J124" si="111">D125</f>
        <v>39588.49</v>
      </c>
      <c r="E124" s="67">
        <f t="shared" si="111"/>
        <v>-39588.49</v>
      </c>
      <c r="F124" s="67">
        <f t="shared" si="111"/>
        <v>0</v>
      </c>
      <c r="G124" s="67">
        <f>G125</f>
        <v>1781.31</v>
      </c>
      <c r="H124" s="67">
        <f t="shared" si="111"/>
        <v>-1781.31</v>
      </c>
      <c r="I124" s="67">
        <f t="shared" si="111"/>
        <v>0</v>
      </c>
      <c r="J124" s="67">
        <f t="shared" si="111"/>
        <v>0</v>
      </c>
    </row>
    <row r="125" spans="1:10" ht="24" x14ac:dyDescent="0.2">
      <c r="A125" s="4" t="s">
        <v>29</v>
      </c>
      <c r="B125" s="3" t="s">
        <v>116</v>
      </c>
      <c r="C125" s="3" t="s">
        <v>26</v>
      </c>
      <c r="D125" s="272">
        <v>39588.49</v>
      </c>
      <c r="E125" s="67">
        <v>-39588.49</v>
      </c>
      <c r="F125" s="67">
        <f>D125+E125</f>
        <v>0</v>
      </c>
      <c r="G125" s="67">
        <v>1781.31</v>
      </c>
      <c r="H125" s="67">
        <v>-1781.31</v>
      </c>
      <c r="I125" s="67">
        <f>G125+H125</f>
        <v>0</v>
      </c>
      <c r="J125" s="67"/>
    </row>
    <row r="126" spans="1:10" ht="24" hidden="1" x14ac:dyDescent="0.2">
      <c r="A126" s="4" t="s">
        <v>328</v>
      </c>
      <c r="B126" s="3" t="s">
        <v>329</v>
      </c>
      <c r="C126" s="3"/>
      <c r="D126" s="73">
        <f t="shared" ref="D126:J126" si="112">D127</f>
        <v>700</v>
      </c>
      <c r="E126" s="328">
        <f t="shared" si="112"/>
        <v>-700</v>
      </c>
      <c r="F126" s="328">
        <f t="shared" si="112"/>
        <v>0</v>
      </c>
      <c r="G126" s="328">
        <f t="shared" si="112"/>
        <v>0</v>
      </c>
      <c r="H126" s="328">
        <f t="shared" si="112"/>
        <v>0</v>
      </c>
      <c r="I126" s="328">
        <f t="shared" si="112"/>
        <v>0</v>
      </c>
      <c r="J126" s="328">
        <f t="shared" si="112"/>
        <v>0</v>
      </c>
    </row>
    <row r="127" spans="1:10" s="69" customFormat="1" ht="24" hidden="1" x14ac:dyDescent="0.2">
      <c r="A127" s="7" t="s">
        <v>74</v>
      </c>
      <c r="B127" s="3" t="s">
        <v>329</v>
      </c>
      <c r="C127" s="3" t="s">
        <v>73</v>
      </c>
      <c r="D127" s="272">
        <v>700</v>
      </c>
      <c r="E127" s="328">
        <v>-700</v>
      </c>
      <c r="F127" s="67">
        <f>D127+E127</f>
        <v>0</v>
      </c>
      <c r="G127" s="333"/>
      <c r="H127" s="328"/>
      <c r="I127" s="67">
        <f>G127+H127</f>
        <v>0</v>
      </c>
      <c r="J127" s="328"/>
    </row>
    <row r="128" spans="1:10" ht="36" x14ac:dyDescent="0.2">
      <c r="A128" s="4" t="s">
        <v>115</v>
      </c>
      <c r="B128" s="3" t="s">
        <v>114</v>
      </c>
      <c r="C128" s="3"/>
      <c r="D128" s="2">
        <f t="shared" ref="D128:J128" si="113">D129</f>
        <v>0</v>
      </c>
      <c r="E128" s="67">
        <f t="shared" si="113"/>
        <v>0</v>
      </c>
      <c r="F128" s="67">
        <f t="shared" si="113"/>
        <v>0</v>
      </c>
      <c r="G128" s="67">
        <f>G129</f>
        <v>2880</v>
      </c>
      <c r="H128" s="67">
        <f t="shared" si="113"/>
        <v>-2880</v>
      </c>
      <c r="I128" s="67">
        <f t="shared" si="113"/>
        <v>0</v>
      </c>
      <c r="J128" s="67">
        <f t="shared" si="113"/>
        <v>0</v>
      </c>
    </row>
    <row r="129" spans="1:10" ht="24" x14ac:dyDescent="0.2">
      <c r="A129" s="4" t="s">
        <v>29</v>
      </c>
      <c r="B129" s="3" t="s">
        <v>114</v>
      </c>
      <c r="C129" s="3" t="s">
        <v>26</v>
      </c>
      <c r="D129" s="272"/>
      <c r="E129" s="67"/>
      <c r="F129" s="67">
        <f>D129+E129</f>
        <v>0</v>
      </c>
      <c r="G129" s="67">
        <v>2880</v>
      </c>
      <c r="H129" s="67">
        <v>-2880</v>
      </c>
      <c r="I129" s="67">
        <f>G129+H129</f>
        <v>0</v>
      </c>
      <c r="J129" s="67"/>
    </row>
    <row r="130" spans="1:10" ht="24" hidden="1" x14ac:dyDescent="0.2">
      <c r="A130" s="4" t="s">
        <v>337</v>
      </c>
      <c r="B130" s="3" t="s">
        <v>113</v>
      </c>
      <c r="C130" s="3"/>
      <c r="D130" s="2">
        <f t="shared" ref="D130:J130" si="114">D131</f>
        <v>0</v>
      </c>
      <c r="E130" s="67">
        <f t="shared" si="114"/>
        <v>0</v>
      </c>
      <c r="F130" s="67">
        <f t="shared" si="114"/>
        <v>0</v>
      </c>
      <c r="G130" s="67">
        <f>G131</f>
        <v>0</v>
      </c>
      <c r="H130" s="67">
        <f t="shared" si="114"/>
        <v>0</v>
      </c>
      <c r="I130" s="67">
        <f t="shared" si="114"/>
        <v>0</v>
      </c>
      <c r="J130" s="67">
        <f t="shared" si="114"/>
        <v>0</v>
      </c>
    </row>
    <row r="131" spans="1:10" ht="24" hidden="1" x14ac:dyDescent="0.2">
      <c r="A131" s="4" t="s">
        <v>29</v>
      </c>
      <c r="B131" s="3" t="s">
        <v>113</v>
      </c>
      <c r="C131" s="3" t="s">
        <v>26</v>
      </c>
      <c r="D131" s="272"/>
      <c r="E131" s="67"/>
      <c r="F131" s="67">
        <f>D131+E131</f>
        <v>0</v>
      </c>
      <c r="G131" s="67">
        <v>0</v>
      </c>
      <c r="H131" s="67"/>
      <c r="I131" s="67">
        <f>G131+H131</f>
        <v>0</v>
      </c>
      <c r="J131" s="67"/>
    </row>
    <row r="132" spans="1:10" ht="36" hidden="1" x14ac:dyDescent="0.2">
      <c r="A132" s="4" t="s">
        <v>112</v>
      </c>
      <c r="B132" s="3" t="s">
        <v>111</v>
      </c>
      <c r="C132" s="3"/>
      <c r="D132" s="2">
        <f t="shared" ref="D132:J132" si="115">D133</f>
        <v>0</v>
      </c>
      <c r="E132" s="67">
        <f t="shared" si="115"/>
        <v>0</v>
      </c>
      <c r="F132" s="67">
        <f t="shared" si="115"/>
        <v>0</v>
      </c>
      <c r="G132" s="67">
        <f>G133</f>
        <v>0</v>
      </c>
      <c r="H132" s="67">
        <f t="shared" si="115"/>
        <v>0</v>
      </c>
      <c r="I132" s="67">
        <f t="shared" si="115"/>
        <v>0</v>
      </c>
      <c r="J132" s="67">
        <f t="shared" si="115"/>
        <v>0</v>
      </c>
    </row>
    <row r="133" spans="1:10" ht="24" hidden="1" x14ac:dyDescent="0.2">
      <c r="A133" s="4" t="s">
        <v>29</v>
      </c>
      <c r="B133" s="3" t="s">
        <v>111</v>
      </c>
      <c r="C133" s="3" t="s">
        <v>26</v>
      </c>
      <c r="D133" s="272"/>
      <c r="E133" s="67"/>
      <c r="F133" s="67">
        <f>D133+E133</f>
        <v>0</v>
      </c>
      <c r="G133" s="67"/>
      <c r="H133" s="67"/>
      <c r="I133" s="67">
        <f>G133+H133</f>
        <v>0</v>
      </c>
      <c r="J133" s="67"/>
    </row>
    <row r="134" spans="1:10" ht="24" hidden="1" x14ac:dyDescent="0.2">
      <c r="A134" s="4" t="s">
        <v>110</v>
      </c>
      <c r="B134" s="3" t="s">
        <v>109</v>
      </c>
      <c r="C134" s="3"/>
      <c r="D134" s="2">
        <f t="shared" ref="D134:J134" si="116">D135</f>
        <v>0</v>
      </c>
      <c r="E134" s="67">
        <f t="shared" si="116"/>
        <v>0</v>
      </c>
      <c r="F134" s="67">
        <f t="shared" si="116"/>
        <v>0</v>
      </c>
      <c r="G134" s="67">
        <f>G135</f>
        <v>0</v>
      </c>
      <c r="H134" s="67">
        <f t="shared" si="116"/>
        <v>0</v>
      </c>
      <c r="I134" s="67">
        <f t="shared" si="116"/>
        <v>0</v>
      </c>
      <c r="J134" s="67">
        <f t="shared" si="116"/>
        <v>0</v>
      </c>
    </row>
    <row r="135" spans="1:10" ht="24" hidden="1" x14ac:dyDescent="0.2">
      <c r="A135" s="4" t="s">
        <v>29</v>
      </c>
      <c r="B135" s="3" t="s">
        <v>109</v>
      </c>
      <c r="C135" s="3" t="s">
        <v>26</v>
      </c>
      <c r="D135" s="272"/>
      <c r="E135" s="67"/>
      <c r="F135" s="67">
        <f>D135+E135</f>
        <v>0</v>
      </c>
      <c r="G135" s="67"/>
      <c r="H135" s="67"/>
      <c r="I135" s="67">
        <f>G135+H135</f>
        <v>0</v>
      </c>
      <c r="J135" s="67"/>
    </row>
    <row r="136" spans="1:10" ht="96" x14ac:dyDescent="0.2">
      <c r="A136" s="4" t="s">
        <v>474</v>
      </c>
      <c r="B136" s="3" t="s">
        <v>108</v>
      </c>
      <c r="C136" s="3"/>
      <c r="D136" s="2">
        <f t="shared" ref="D136:J136" si="117">D137</f>
        <v>117415.084</v>
      </c>
      <c r="E136" s="67">
        <f t="shared" si="117"/>
        <v>-117415.08</v>
      </c>
      <c r="F136" s="67">
        <f t="shared" si="117"/>
        <v>0</v>
      </c>
      <c r="G136" s="67">
        <f>G137</f>
        <v>117415.08</v>
      </c>
      <c r="H136" s="67">
        <f t="shared" si="117"/>
        <v>-117415.08</v>
      </c>
      <c r="I136" s="67">
        <f t="shared" si="117"/>
        <v>0</v>
      </c>
      <c r="J136" s="67">
        <f t="shared" si="117"/>
        <v>0</v>
      </c>
    </row>
    <row r="137" spans="1:10" ht="24" x14ac:dyDescent="0.2">
      <c r="A137" s="4" t="s">
        <v>29</v>
      </c>
      <c r="B137" s="3" t="s">
        <v>108</v>
      </c>
      <c r="C137" s="3" t="s">
        <v>26</v>
      </c>
      <c r="D137" s="272">
        <v>117415.084</v>
      </c>
      <c r="E137" s="67">
        <v>-117415.08</v>
      </c>
      <c r="F137" s="67">
        <f>D137+E137</f>
        <v>0</v>
      </c>
      <c r="G137" s="67">
        <v>117415.08</v>
      </c>
      <c r="H137" s="67">
        <v>-117415.08</v>
      </c>
      <c r="I137" s="67">
        <f>G137+H137</f>
        <v>0</v>
      </c>
      <c r="J137" s="67"/>
    </row>
    <row r="138" spans="1:10" ht="24" x14ac:dyDescent="0.2">
      <c r="A138" s="4" t="s">
        <v>476</v>
      </c>
      <c r="B138" s="3" t="s">
        <v>107</v>
      </c>
      <c r="C138" s="3"/>
      <c r="D138" s="2">
        <f t="shared" ref="D138:J138" si="118">D139</f>
        <v>2562</v>
      </c>
      <c r="E138" s="67">
        <f t="shared" si="118"/>
        <v>-2562</v>
      </c>
      <c r="F138" s="67">
        <f t="shared" si="118"/>
        <v>0</v>
      </c>
      <c r="G138" s="67">
        <f>G139</f>
        <v>2562</v>
      </c>
      <c r="H138" s="67">
        <f t="shared" si="118"/>
        <v>-2562</v>
      </c>
      <c r="I138" s="67">
        <f t="shared" si="118"/>
        <v>0</v>
      </c>
      <c r="J138" s="67">
        <f t="shared" si="118"/>
        <v>0</v>
      </c>
    </row>
    <row r="139" spans="1:10" ht="24" x14ac:dyDescent="0.2">
      <c r="A139" s="4" t="s">
        <v>29</v>
      </c>
      <c r="B139" s="3" t="s">
        <v>107</v>
      </c>
      <c r="C139" s="3" t="s">
        <v>26</v>
      </c>
      <c r="D139" s="272">
        <v>2562</v>
      </c>
      <c r="E139" s="67">
        <v>-2562</v>
      </c>
      <c r="F139" s="67">
        <f>D139+E139</f>
        <v>0</v>
      </c>
      <c r="G139" s="67">
        <v>2562</v>
      </c>
      <c r="H139" s="67">
        <v>-2562</v>
      </c>
      <c r="I139" s="67">
        <f>G139+H139</f>
        <v>0</v>
      </c>
      <c r="J139" s="67"/>
    </row>
    <row r="140" spans="1:10" ht="36" x14ac:dyDescent="0.2">
      <c r="A140" s="4" t="s">
        <v>475</v>
      </c>
      <c r="B140" s="3" t="s">
        <v>106</v>
      </c>
      <c r="C140" s="3"/>
      <c r="D140" s="2">
        <f t="shared" ref="D140:J140" si="119">D141</f>
        <v>910.15</v>
      </c>
      <c r="E140" s="67">
        <f t="shared" si="119"/>
        <v>-910.15</v>
      </c>
      <c r="F140" s="67">
        <f t="shared" si="119"/>
        <v>0</v>
      </c>
      <c r="G140" s="67">
        <f>G141</f>
        <v>910.15</v>
      </c>
      <c r="H140" s="67">
        <f t="shared" si="119"/>
        <v>-910.15</v>
      </c>
      <c r="I140" s="67">
        <f t="shared" si="119"/>
        <v>0</v>
      </c>
      <c r="J140" s="67">
        <f t="shared" si="119"/>
        <v>0</v>
      </c>
    </row>
    <row r="141" spans="1:10" ht="24" x14ac:dyDescent="0.2">
      <c r="A141" s="4" t="s">
        <v>29</v>
      </c>
      <c r="B141" s="3" t="s">
        <v>106</v>
      </c>
      <c r="C141" s="3" t="s">
        <v>26</v>
      </c>
      <c r="D141" s="272">
        <v>910.15</v>
      </c>
      <c r="E141" s="67">
        <v>-910.15</v>
      </c>
      <c r="F141" s="67">
        <f>D141+E141</f>
        <v>0</v>
      </c>
      <c r="G141" s="67">
        <v>910.15</v>
      </c>
      <c r="H141" s="67">
        <v>-910.15</v>
      </c>
      <c r="I141" s="67">
        <f>G141+H141</f>
        <v>0</v>
      </c>
      <c r="J141" s="67"/>
    </row>
    <row r="142" spans="1:10" ht="36" x14ac:dyDescent="0.2">
      <c r="A142" s="4" t="s">
        <v>500</v>
      </c>
      <c r="B142" s="3" t="s">
        <v>496</v>
      </c>
      <c r="C142" s="3"/>
      <c r="D142" s="2">
        <f t="shared" ref="D142:J142" si="120">D143</f>
        <v>19.86</v>
      </c>
      <c r="E142" s="67">
        <f t="shared" si="120"/>
        <v>-19.86</v>
      </c>
      <c r="F142" s="67">
        <f t="shared" si="120"/>
        <v>0</v>
      </c>
      <c r="G142" s="67">
        <f>G143</f>
        <v>19.86</v>
      </c>
      <c r="H142" s="67">
        <f t="shared" si="120"/>
        <v>-19.86</v>
      </c>
      <c r="I142" s="67">
        <f t="shared" si="120"/>
        <v>0</v>
      </c>
      <c r="J142" s="67">
        <f t="shared" si="120"/>
        <v>0</v>
      </c>
    </row>
    <row r="143" spans="1:10" ht="24" x14ac:dyDescent="0.2">
      <c r="A143" s="4" t="s">
        <v>29</v>
      </c>
      <c r="B143" s="3" t="s">
        <v>496</v>
      </c>
      <c r="C143" s="3" t="s">
        <v>26</v>
      </c>
      <c r="D143" s="272">
        <v>19.86</v>
      </c>
      <c r="E143" s="67">
        <v>-19.86</v>
      </c>
      <c r="F143" s="67">
        <f>D143+E143</f>
        <v>0</v>
      </c>
      <c r="G143" s="67">
        <v>19.86</v>
      </c>
      <c r="H143" s="67">
        <v>-19.86</v>
      </c>
      <c r="I143" s="67">
        <f>G143+H143</f>
        <v>0</v>
      </c>
      <c r="J143" s="67"/>
    </row>
    <row r="144" spans="1:10" ht="24" x14ac:dyDescent="0.2">
      <c r="A144" s="4" t="s">
        <v>130</v>
      </c>
      <c r="B144" s="3" t="s">
        <v>129</v>
      </c>
      <c r="C144" s="3"/>
      <c r="D144" s="2">
        <f t="shared" ref="D144:I144" si="121">D145+D153+D155+D149+D151+D147+D157</f>
        <v>68304.032999999996</v>
      </c>
      <c r="E144" s="67">
        <f t="shared" ref="E144:F144" si="122">E145+E153+E155+E149+E151+E147+E157</f>
        <v>-68304.03</v>
      </c>
      <c r="F144" s="67">
        <f t="shared" si="122"/>
        <v>0</v>
      </c>
      <c r="G144" s="67">
        <f t="shared" si="121"/>
        <v>68014.080000000002</v>
      </c>
      <c r="H144" s="67">
        <f t="shared" si="121"/>
        <v>-64487.74</v>
      </c>
      <c r="I144" s="67">
        <f t="shared" si="121"/>
        <v>3526.34</v>
      </c>
      <c r="J144" s="67">
        <f t="shared" ref="J144" si="123">J145+J153+J155+J149+J151+J147+J157</f>
        <v>0</v>
      </c>
    </row>
    <row r="145" spans="1:10" ht="36" x14ac:dyDescent="0.2">
      <c r="A145" s="4" t="s">
        <v>277</v>
      </c>
      <c r="B145" s="3" t="s">
        <v>128</v>
      </c>
      <c r="C145" s="3"/>
      <c r="D145" s="2">
        <f t="shared" ref="D145:J145" si="124">D146</f>
        <v>3816.29</v>
      </c>
      <c r="E145" s="67">
        <f t="shared" si="124"/>
        <v>-3816.29</v>
      </c>
      <c r="F145" s="67">
        <f t="shared" si="124"/>
        <v>0</v>
      </c>
      <c r="G145" s="67">
        <f t="shared" si="124"/>
        <v>3526.34</v>
      </c>
      <c r="H145" s="67">
        <f t="shared" si="124"/>
        <v>0</v>
      </c>
      <c r="I145" s="67">
        <f t="shared" si="124"/>
        <v>3526.34</v>
      </c>
      <c r="J145" s="67">
        <f t="shared" si="124"/>
        <v>0</v>
      </c>
    </row>
    <row r="146" spans="1:10" ht="24" x14ac:dyDescent="0.2">
      <c r="A146" s="4" t="s">
        <v>29</v>
      </c>
      <c r="B146" s="3" t="s">
        <v>128</v>
      </c>
      <c r="C146" s="3" t="s">
        <v>26</v>
      </c>
      <c r="D146" s="272">
        <v>3816.29</v>
      </c>
      <c r="E146" s="67">
        <f>-3816.29</f>
        <v>-3816.29</v>
      </c>
      <c r="F146" s="67">
        <f>D146+E146</f>
        <v>0</v>
      </c>
      <c r="G146" s="67">
        <v>3526.34</v>
      </c>
      <c r="H146" s="67"/>
      <c r="I146" s="67">
        <f>G146+H146</f>
        <v>3526.34</v>
      </c>
      <c r="J146" s="67"/>
    </row>
    <row r="147" spans="1:10" ht="24" x14ac:dyDescent="0.2">
      <c r="A147" s="4" t="s">
        <v>117</v>
      </c>
      <c r="B147" s="3" t="s">
        <v>127</v>
      </c>
      <c r="C147" s="3"/>
      <c r="D147" s="2">
        <f t="shared" ref="D147:J147" si="125">D148</f>
        <v>18720.71</v>
      </c>
      <c r="E147" s="67">
        <f t="shared" si="125"/>
        <v>-18720.71</v>
      </c>
      <c r="F147" s="67">
        <f t="shared" si="125"/>
        <v>0</v>
      </c>
      <c r="G147" s="67">
        <f>G148</f>
        <v>18720.71</v>
      </c>
      <c r="H147" s="67">
        <f t="shared" si="125"/>
        <v>-18720.71</v>
      </c>
      <c r="I147" s="67">
        <f t="shared" si="125"/>
        <v>0</v>
      </c>
      <c r="J147" s="67">
        <f t="shared" si="125"/>
        <v>0</v>
      </c>
    </row>
    <row r="148" spans="1:10" ht="24" x14ac:dyDescent="0.2">
      <c r="A148" s="4" t="s">
        <v>29</v>
      </c>
      <c r="B148" s="3" t="s">
        <v>127</v>
      </c>
      <c r="C148" s="3" t="s">
        <v>26</v>
      </c>
      <c r="D148" s="272">
        <v>18720.71</v>
      </c>
      <c r="E148" s="67">
        <v>-18720.71</v>
      </c>
      <c r="F148" s="67">
        <f>D148+E148</f>
        <v>0</v>
      </c>
      <c r="G148" s="67">
        <v>18720.71</v>
      </c>
      <c r="H148" s="67">
        <v>-18720.71</v>
      </c>
      <c r="I148" s="67">
        <f>G148+H148</f>
        <v>0</v>
      </c>
      <c r="J148" s="67"/>
    </row>
    <row r="149" spans="1:10" ht="36" hidden="1" x14ac:dyDescent="0.2">
      <c r="A149" s="7" t="s">
        <v>115</v>
      </c>
      <c r="B149" s="3" t="s">
        <v>126</v>
      </c>
      <c r="C149" s="3"/>
      <c r="D149" s="2">
        <f t="shared" ref="D149:J149" si="126">D150</f>
        <v>0</v>
      </c>
      <c r="E149" s="67">
        <f t="shared" si="126"/>
        <v>0</v>
      </c>
      <c r="F149" s="67">
        <f t="shared" si="126"/>
        <v>0</v>
      </c>
      <c r="G149" s="67">
        <f>G150</f>
        <v>0</v>
      </c>
      <c r="H149" s="67">
        <f t="shared" si="126"/>
        <v>0</v>
      </c>
      <c r="I149" s="67">
        <f t="shared" si="126"/>
        <v>0</v>
      </c>
      <c r="J149" s="67">
        <f t="shared" si="126"/>
        <v>0</v>
      </c>
    </row>
    <row r="150" spans="1:10" ht="24" hidden="1" x14ac:dyDescent="0.2">
      <c r="A150" s="4" t="s">
        <v>29</v>
      </c>
      <c r="B150" s="3" t="s">
        <v>126</v>
      </c>
      <c r="C150" s="3" t="s">
        <v>26</v>
      </c>
      <c r="D150" s="2"/>
      <c r="E150" s="67"/>
      <c r="F150" s="67">
        <f>D150+E150</f>
        <v>0</v>
      </c>
      <c r="G150" s="67">
        <v>0</v>
      </c>
      <c r="H150" s="67"/>
      <c r="I150" s="67">
        <f>G150+H150</f>
        <v>0</v>
      </c>
      <c r="J150" s="67"/>
    </row>
    <row r="151" spans="1:10" ht="24" hidden="1" x14ac:dyDescent="0.2">
      <c r="A151" s="4" t="s">
        <v>336</v>
      </c>
      <c r="B151" s="3" t="s">
        <v>125</v>
      </c>
      <c r="C151" s="3"/>
      <c r="D151" s="2">
        <f t="shared" ref="D151:J151" si="127">D152</f>
        <v>0</v>
      </c>
      <c r="E151" s="67">
        <f t="shared" si="127"/>
        <v>0</v>
      </c>
      <c r="F151" s="67">
        <f t="shared" si="127"/>
        <v>0</v>
      </c>
      <c r="G151" s="67">
        <f>G152</f>
        <v>0</v>
      </c>
      <c r="H151" s="67">
        <f t="shared" si="127"/>
        <v>0</v>
      </c>
      <c r="I151" s="67">
        <f t="shared" si="127"/>
        <v>0</v>
      </c>
      <c r="J151" s="67">
        <f t="shared" si="127"/>
        <v>0</v>
      </c>
    </row>
    <row r="152" spans="1:10" ht="24" hidden="1" x14ac:dyDescent="0.2">
      <c r="A152" s="4" t="s">
        <v>29</v>
      </c>
      <c r="B152" s="3" t="s">
        <v>125</v>
      </c>
      <c r="C152" s="3" t="s">
        <v>26</v>
      </c>
      <c r="D152" s="2"/>
      <c r="E152" s="67"/>
      <c r="F152" s="67">
        <f>D152+E152</f>
        <v>0</v>
      </c>
      <c r="G152" s="67">
        <v>0</v>
      </c>
      <c r="H152" s="67"/>
      <c r="I152" s="67">
        <f>G152+H152</f>
        <v>0</v>
      </c>
      <c r="J152" s="67"/>
    </row>
    <row r="153" spans="1:10" ht="96" x14ac:dyDescent="0.2">
      <c r="A153" s="4" t="s">
        <v>474</v>
      </c>
      <c r="B153" s="3" t="s">
        <v>124</v>
      </c>
      <c r="C153" s="3"/>
      <c r="D153" s="2">
        <f t="shared" ref="D153:J153" si="128">D154</f>
        <v>40335.883000000002</v>
      </c>
      <c r="E153" s="67">
        <f t="shared" si="128"/>
        <v>-40335.879999999997</v>
      </c>
      <c r="F153" s="67">
        <f t="shared" si="128"/>
        <v>0</v>
      </c>
      <c r="G153" s="67">
        <f>G154</f>
        <v>40335.879999999997</v>
      </c>
      <c r="H153" s="67">
        <f t="shared" si="128"/>
        <v>-40335.879999999997</v>
      </c>
      <c r="I153" s="67">
        <f t="shared" si="128"/>
        <v>0</v>
      </c>
      <c r="J153" s="67">
        <f t="shared" si="128"/>
        <v>0</v>
      </c>
    </row>
    <row r="154" spans="1:10" ht="24" x14ac:dyDescent="0.2">
      <c r="A154" s="4" t="s">
        <v>29</v>
      </c>
      <c r="B154" s="3" t="s">
        <v>124</v>
      </c>
      <c r="C154" s="3" t="s">
        <v>26</v>
      </c>
      <c r="D154" s="272">
        <v>40335.883000000002</v>
      </c>
      <c r="E154" s="67">
        <v>-40335.879999999997</v>
      </c>
      <c r="F154" s="67">
        <f>D154+E154</f>
        <v>0</v>
      </c>
      <c r="G154" s="67">
        <v>40335.879999999997</v>
      </c>
      <c r="H154" s="67">
        <v>-40335.879999999997</v>
      </c>
      <c r="I154" s="67">
        <f>G154+H154</f>
        <v>0</v>
      </c>
      <c r="J154" s="67"/>
    </row>
    <row r="155" spans="1:10" ht="24" x14ac:dyDescent="0.2">
      <c r="A155" s="4" t="s">
        <v>298</v>
      </c>
      <c r="B155" s="3" t="s">
        <v>123</v>
      </c>
      <c r="C155" s="3"/>
      <c r="D155" s="2">
        <f t="shared" ref="D155:J155" si="129">D156</f>
        <v>62.75</v>
      </c>
      <c r="E155" s="67">
        <f t="shared" si="129"/>
        <v>-62.75</v>
      </c>
      <c r="F155" s="67">
        <f t="shared" si="129"/>
        <v>0</v>
      </c>
      <c r="G155" s="67">
        <f>G156</f>
        <v>62.75</v>
      </c>
      <c r="H155" s="67">
        <f t="shared" si="129"/>
        <v>-62.75</v>
      </c>
      <c r="I155" s="67">
        <f t="shared" si="129"/>
        <v>0</v>
      </c>
      <c r="J155" s="67">
        <f t="shared" si="129"/>
        <v>0</v>
      </c>
    </row>
    <row r="156" spans="1:10" ht="24" x14ac:dyDescent="0.2">
      <c r="A156" s="4" t="s">
        <v>29</v>
      </c>
      <c r="B156" s="3" t="s">
        <v>123</v>
      </c>
      <c r="C156" s="3" t="s">
        <v>26</v>
      </c>
      <c r="D156" s="272">
        <v>62.75</v>
      </c>
      <c r="E156" s="67">
        <v>-62.75</v>
      </c>
      <c r="F156" s="67">
        <f>D156+E156</f>
        <v>0</v>
      </c>
      <c r="G156" s="67">
        <v>62.75</v>
      </c>
      <c r="H156" s="67">
        <v>-62.75</v>
      </c>
      <c r="I156" s="67">
        <f>G156+H156</f>
        <v>0</v>
      </c>
      <c r="J156" s="67"/>
    </row>
    <row r="157" spans="1:10" ht="48" x14ac:dyDescent="0.2">
      <c r="A157" s="4" t="s">
        <v>479</v>
      </c>
      <c r="B157" s="3" t="s">
        <v>349</v>
      </c>
      <c r="C157" s="3"/>
      <c r="D157" s="2">
        <f t="shared" ref="D157:I157" si="130">D159+D158</f>
        <v>5368.4</v>
      </c>
      <c r="E157" s="67">
        <f t="shared" ref="E157:F157" si="131">E159+E158</f>
        <v>-5368.4</v>
      </c>
      <c r="F157" s="67">
        <f t="shared" si="131"/>
        <v>0</v>
      </c>
      <c r="G157" s="67">
        <f t="shared" si="130"/>
        <v>5368.4</v>
      </c>
      <c r="H157" s="67">
        <f t="shared" si="130"/>
        <v>-5368.4</v>
      </c>
      <c r="I157" s="67">
        <f t="shared" si="130"/>
        <v>0</v>
      </c>
      <c r="J157" s="67">
        <f t="shared" ref="J157" si="132">J159+J158</f>
        <v>0</v>
      </c>
    </row>
    <row r="158" spans="1:10" ht="24" x14ac:dyDescent="0.2">
      <c r="A158" s="4" t="s">
        <v>47</v>
      </c>
      <c r="B158" s="3" t="s">
        <v>349</v>
      </c>
      <c r="C158" s="3" t="s">
        <v>51</v>
      </c>
      <c r="D158" s="272">
        <v>16.11</v>
      </c>
      <c r="E158" s="67">
        <v>-16.11</v>
      </c>
      <c r="F158" s="67">
        <f>D158+E158</f>
        <v>0</v>
      </c>
      <c r="G158" s="67">
        <v>16.11</v>
      </c>
      <c r="H158" s="67">
        <v>-16.11</v>
      </c>
      <c r="I158" s="67">
        <f>G158+H158</f>
        <v>0</v>
      </c>
      <c r="J158" s="67"/>
    </row>
    <row r="159" spans="1:10" x14ac:dyDescent="0.2">
      <c r="A159" s="4" t="s">
        <v>45</v>
      </c>
      <c r="B159" s="3" t="s">
        <v>349</v>
      </c>
      <c r="C159" s="3" t="s">
        <v>43</v>
      </c>
      <c r="D159" s="272">
        <v>5352.29</v>
      </c>
      <c r="E159" s="67">
        <v>-5352.29</v>
      </c>
      <c r="F159" s="67">
        <f>D159+E159</f>
        <v>0</v>
      </c>
      <c r="G159" s="67">
        <v>5352.29</v>
      </c>
      <c r="H159" s="67">
        <v>-5352.29</v>
      </c>
      <c r="I159" s="67">
        <f>G159+H159</f>
        <v>0</v>
      </c>
      <c r="J159" s="67"/>
    </row>
    <row r="160" spans="1:10" x14ac:dyDescent="0.2">
      <c r="A160" s="4" t="s">
        <v>105</v>
      </c>
      <c r="B160" s="3" t="s">
        <v>104</v>
      </c>
      <c r="C160" s="3"/>
      <c r="D160" s="2">
        <f t="shared" ref="D160:I160" si="133">D161+D163+D165</f>
        <v>15652.61</v>
      </c>
      <c r="E160" s="67">
        <f t="shared" ref="E160:F160" si="134">E161+E163+E165</f>
        <v>-15652.61</v>
      </c>
      <c r="F160" s="67">
        <f t="shared" si="134"/>
        <v>0</v>
      </c>
      <c r="G160" s="67">
        <f t="shared" si="133"/>
        <v>20323.38</v>
      </c>
      <c r="H160" s="67">
        <f t="shared" si="133"/>
        <v>-20323.38</v>
      </c>
      <c r="I160" s="67">
        <f t="shared" si="133"/>
        <v>0</v>
      </c>
      <c r="J160" s="67">
        <f t="shared" ref="J160" si="135">J161+J163+J165</f>
        <v>0</v>
      </c>
    </row>
    <row r="161" spans="1:10" ht="60" x14ac:dyDescent="0.2">
      <c r="A161" s="7" t="s">
        <v>103</v>
      </c>
      <c r="B161" s="3" t="s">
        <v>102</v>
      </c>
      <c r="C161" s="3"/>
      <c r="D161" s="2">
        <f t="shared" ref="D161:J161" si="136">D162</f>
        <v>11275.91</v>
      </c>
      <c r="E161" s="67">
        <f t="shared" si="136"/>
        <v>-11275.91</v>
      </c>
      <c r="F161" s="67">
        <f t="shared" si="136"/>
        <v>0</v>
      </c>
      <c r="G161" s="67">
        <f>G162</f>
        <v>11275.91</v>
      </c>
      <c r="H161" s="67">
        <f t="shared" si="136"/>
        <v>-11275.91</v>
      </c>
      <c r="I161" s="67">
        <f t="shared" si="136"/>
        <v>0</v>
      </c>
      <c r="J161" s="67">
        <f t="shared" si="136"/>
        <v>0</v>
      </c>
    </row>
    <row r="162" spans="1:10" ht="24" x14ac:dyDescent="0.2">
      <c r="A162" s="4" t="s">
        <v>29</v>
      </c>
      <c r="B162" s="3" t="s">
        <v>102</v>
      </c>
      <c r="C162" s="3" t="s">
        <v>26</v>
      </c>
      <c r="D162" s="272">
        <v>11275.91</v>
      </c>
      <c r="E162" s="67">
        <v>-11275.91</v>
      </c>
      <c r="F162" s="67">
        <f>D162+E162</f>
        <v>0</v>
      </c>
      <c r="G162" s="67">
        <v>11275.91</v>
      </c>
      <c r="H162" s="67">
        <v>-11275.91</v>
      </c>
      <c r="I162" s="67">
        <f>G162+H162</f>
        <v>0</v>
      </c>
      <c r="J162" s="67"/>
    </row>
    <row r="163" spans="1:10" ht="36" x14ac:dyDescent="0.2">
      <c r="A163" s="4" t="s">
        <v>101</v>
      </c>
      <c r="B163" s="3" t="s">
        <v>100</v>
      </c>
      <c r="C163" s="3"/>
      <c r="D163" s="2">
        <f t="shared" ref="D163:J163" si="137">D164</f>
        <v>0</v>
      </c>
      <c r="E163" s="67">
        <f t="shared" si="137"/>
        <v>0</v>
      </c>
      <c r="F163" s="67">
        <f t="shared" si="137"/>
        <v>0</v>
      </c>
      <c r="G163" s="67">
        <f>G164</f>
        <v>4670.7700000000004</v>
      </c>
      <c r="H163" s="67">
        <f t="shared" si="137"/>
        <v>-4670.7700000000004</v>
      </c>
      <c r="I163" s="67">
        <f t="shared" si="137"/>
        <v>0</v>
      </c>
      <c r="J163" s="67">
        <f t="shared" si="137"/>
        <v>0</v>
      </c>
    </row>
    <row r="164" spans="1:10" ht="24" x14ac:dyDescent="0.2">
      <c r="A164" s="4" t="s">
        <v>29</v>
      </c>
      <c r="B164" s="3" t="s">
        <v>100</v>
      </c>
      <c r="C164" s="3" t="s">
        <v>26</v>
      </c>
      <c r="D164" s="272"/>
      <c r="E164" s="67"/>
      <c r="F164" s="67">
        <f>D164+E164</f>
        <v>0</v>
      </c>
      <c r="G164" s="67">
        <v>4670.7700000000004</v>
      </c>
      <c r="H164" s="67">
        <v>-4670.7700000000004</v>
      </c>
      <c r="I164" s="67">
        <f>G164+H164</f>
        <v>0</v>
      </c>
      <c r="J164" s="67"/>
    </row>
    <row r="165" spans="1:10" s="32" customFormat="1" ht="48" x14ac:dyDescent="0.2">
      <c r="A165" s="7" t="s">
        <v>99</v>
      </c>
      <c r="B165" s="3" t="s">
        <v>326</v>
      </c>
      <c r="C165" s="3"/>
      <c r="D165" s="73">
        <f t="shared" ref="D165:J165" si="138">D166</f>
        <v>4376.7</v>
      </c>
      <c r="E165" s="328">
        <f t="shared" si="138"/>
        <v>-4376.7</v>
      </c>
      <c r="F165" s="328">
        <f t="shared" si="138"/>
        <v>0</v>
      </c>
      <c r="G165" s="328">
        <f t="shared" si="138"/>
        <v>4376.7</v>
      </c>
      <c r="H165" s="328">
        <f t="shared" si="138"/>
        <v>-4376.7</v>
      </c>
      <c r="I165" s="328">
        <f t="shared" si="138"/>
        <v>0</v>
      </c>
      <c r="J165" s="328">
        <f t="shared" si="138"/>
        <v>0</v>
      </c>
    </row>
    <row r="166" spans="1:10" s="32" customFormat="1" ht="24" x14ac:dyDescent="0.2">
      <c r="A166" s="4" t="s">
        <v>29</v>
      </c>
      <c r="B166" s="3" t="s">
        <v>326</v>
      </c>
      <c r="C166" s="3">
        <v>600</v>
      </c>
      <c r="D166" s="272">
        <v>4376.7</v>
      </c>
      <c r="E166" s="328">
        <v>-4376.7</v>
      </c>
      <c r="F166" s="67">
        <f>D166+E166</f>
        <v>0</v>
      </c>
      <c r="G166" s="328">
        <v>4376.7</v>
      </c>
      <c r="H166" s="328">
        <v>-4376.7</v>
      </c>
      <c r="I166" s="67">
        <f>G166+H166</f>
        <v>0</v>
      </c>
      <c r="J166" s="328"/>
    </row>
    <row r="167" spans="1:10" ht="24" x14ac:dyDescent="0.2">
      <c r="A167" s="4" t="s">
        <v>363</v>
      </c>
      <c r="B167" s="3" t="s">
        <v>365</v>
      </c>
      <c r="C167" s="3"/>
      <c r="D167" s="79">
        <f t="shared" ref="D167:J167" si="139">D168</f>
        <v>799.1</v>
      </c>
      <c r="E167" s="332">
        <f t="shared" si="139"/>
        <v>-799.1</v>
      </c>
      <c r="F167" s="332">
        <f t="shared" si="139"/>
        <v>0</v>
      </c>
      <c r="G167" s="332">
        <f t="shared" si="139"/>
        <v>799.1</v>
      </c>
      <c r="H167" s="332">
        <f t="shared" si="139"/>
        <v>-799.1</v>
      </c>
      <c r="I167" s="332">
        <f t="shared" si="139"/>
        <v>0</v>
      </c>
      <c r="J167" s="332">
        <f t="shared" si="139"/>
        <v>0</v>
      </c>
    </row>
    <row r="168" spans="1:10" ht="36" x14ac:dyDescent="0.2">
      <c r="A168" s="4" t="s">
        <v>364</v>
      </c>
      <c r="B168" s="3" t="s">
        <v>366</v>
      </c>
      <c r="C168" s="3"/>
      <c r="D168" s="79">
        <f t="shared" ref="D168:I168" si="140">D169+D170</f>
        <v>799.1</v>
      </c>
      <c r="E168" s="332">
        <f t="shared" ref="E168:F168" si="141">E169+E170</f>
        <v>-799.1</v>
      </c>
      <c r="F168" s="332">
        <f t="shared" si="141"/>
        <v>0</v>
      </c>
      <c r="G168" s="332">
        <f t="shared" si="140"/>
        <v>799.1</v>
      </c>
      <c r="H168" s="332">
        <f t="shared" si="140"/>
        <v>-799.1</v>
      </c>
      <c r="I168" s="332">
        <f t="shared" si="140"/>
        <v>0</v>
      </c>
      <c r="J168" s="332">
        <f t="shared" ref="J168" si="142">J169+J170</f>
        <v>0</v>
      </c>
    </row>
    <row r="169" spans="1:10" ht="48" x14ac:dyDescent="0.2">
      <c r="A169" s="4" t="s">
        <v>38</v>
      </c>
      <c r="B169" s="3" t="s">
        <v>366</v>
      </c>
      <c r="C169" s="3" t="s">
        <v>34</v>
      </c>
      <c r="D169" s="272">
        <v>610.09199999999998</v>
      </c>
      <c r="E169" s="332">
        <v>-610.09</v>
      </c>
      <c r="F169" s="67">
        <f>D169+E169</f>
        <v>0</v>
      </c>
      <c r="G169" s="332">
        <v>610.09</v>
      </c>
      <c r="H169" s="332">
        <v>-610.09</v>
      </c>
      <c r="I169" s="67">
        <f>G169+H169</f>
        <v>0</v>
      </c>
      <c r="J169" s="332"/>
    </row>
    <row r="170" spans="1:10" ht="24" x14ac:dyDescent="0.2">
      <c r="A170" s="4" t="s">
        <v>47</v>
      </c>
      <c r="B170" s="3" t="s">
        <v>366</v>
      </c>
      <c r="C170" s="3" t="s">
        <v>51</v>
      </c>
      <c r="D170" s="272">
        <v>189.00800000000001</v>
      </c>
      <c r="E170" s="332">
        <v>-189.01</v>
      </c>
      <c r="F170" s="67">
        <f>D170+E170</f>
        <v>0</v>
      </c>
      <c r="G170" s="332">
        <v>189.01</v>
      </c>
      <c r="H170" s="332">
        <v>-189.01</v>
      </c>
      <c r="I170" s="67">
        <f>G170+H170</f>
        <v>0</v>
      </c>
      <c r="J170" s="332"/>
    </row>
    <row r="171" spans="1:10" ht="24" x14ac:dyDescent="0.2">
      <c r="A171" s="4" t="s">
        <v>338</v>
      </c>
      <c r="B171" s="3" t="s">
        <v>339</v>
      </c>
      <c r="C171" s="3"/>
      <c r="D171" s="73">
        <f t="shared" ref="D171:I171" si="143">D172+D174</f>
        <v>1426.1</v>
      </c>
      <c r="E171" s="328">
        <f t="shared" ref="E171:F171" si="144">E172+E174</f>
        <v>-1426.1</v>
      </c>
      <c r="F171" s="328">
        <f t="shared" si="144"/>
        <v>0</v>
      </c>
      <c r="G171" s="328">
        <f t="shared" si="143"/>
        <v>1426.1</v>
      </c>
      <c r="H171" s="328">
        <f t="shared" si="143"/>
        <v>-1426.1</v>
      </c>
      <c r="I171" s="328">
        <f t="shared" si="143"/>
        <v>0</v>
      </c>
      <c r="J171" s="328">
        <f t="shared" ref="J171" si="145">J172+J174</f>
        <v>0</v>
      </c>
    </row>
    <row r="172" spans="1:10" hidden="1" x14ac:dyDescent="0.2">
      <c r="A172" s="4" t="s">
        <v>340</v>
      </c>
      <c r="B172" s="3" t="s">
        <v>341</v>
      </c>
      <c r="C172" s="3"/>
      <c r="D172" s="73">
        <f t="shared" ref="D172:J172" si="146">D173</f>
        <v>0</v>
      </c>
      <c r="E172" s="328">
        <f t="shared" si="146"/>
        <v>0</v>
      </c>
      <c r="F172" s="328">
        <f t="shared" si="146"/>
        <v>0</v>
      </c>
      <c r="G172" s="328">
        <f t="shared" si="146"/>
        <v>0</v>
      </c>
      <c r="H172" s="328">
        <f t="shared" si="146"/>
        <v>0</v>
      </c>
      <c r="I172" s="328">
        <f t="shared" si="146"/>
        <v>0</v>
      </c>
      <c r="J172" s="328">
        <f t="shared" si="146"/>
        <v>0</v>
      </c>
    </row>
    <row r="173" spans="1:10" ht="24" hidden="1" x14ac:dyDescent="0.2">
      <c r="A173" s="4" t="s">
        <v>29</v>
      </c>
      <c r="B173" s="3" t="s">
        <v>341</v>
      </c>
      <c r="C173" s="3" t="s">
        <v>26</v>
      </c>
      <c r="D173" s="2"/>
      <c r="E173" s="328"/>
      <c r="F173" s="67">
        <f>D173+E173</f>
        <v>0</v>
      </c>
      <c r="G173" s="328">
        <v>0</v>
      </c>
      <c r="H173" s="328"/>
      <c r="I173" s="67">
        <f>G173+H173</f>
        <v>0</v>
      </c>
      <c r="J173" s="328"/>
    </row>
    <row r="174" spans="1:10" ht="36" x14ac:dyDescent="0.2">
      <c r="A174" s="4" t="s">
        <v>478</v>
      </c>
      <c r="B174" s="3" t="s">
        <v>342</v>
      </c>
      <c r="C174" s="3"/>
      <c r="D174" s="73">
        <f t="shared" ref="D174:I174" si="147">D176+D175</f>
        <v>1426.1</v>
      </c>
      <c r="E174" s="328">
        <f t="shared" ref="E174:F174" si="148">E176+E175</f>
        <v>-1426.1</v>
      </c>
      <c r="F174" s="328">
        <f t="shared" si="148"/>
        <v>0</v>
      </c>
      <c r="G174" s="328">
        <f t="shared" si="147"/>
        <v>1426.1</v>
      </c>
      <c r="H174" s="328">
        <f t="shared" si="147"/>
        <v>-1426.1</v>
      </c>
      <c r="I174" s="328">
        <f t="shared" si="147"/>
        <v>0</v>
      </c>
      <c r="J174" s="328">
        <f t="shared" ref="J174" si="149">J176+J175</f>
        <v>0</v>
      </c>
    </row>
    <row r="175" spans="1:10" x14ac:dyDescent="0.2">
      <c r="A175" s="4" t="s">
        <v>45</v>
      </c>
      <c r="B175" s="3" t="s">
        <v>342</v>
      </c>
      <c r="C175" s="3" t="s">
        <v>43</v>
      </c>
      <c r="D175" s="272">
        <v>275.3</v>
      </c>
      <c r="E175" s="328">
        <v>-275.3</v>
      </c>
      <c r="F175" s="67">
        <f>D175+E175</f>
        <v>0</v>
      </c>
      <c r="G175" s="328">
        <v>275.3</v>
      </c>
      <c r="H175" s="328">
        <v>-275.3</v>
      </c>
      <c r="I175" s="67">
        <f>G175+H175</f>
        <v>0</v>
      </c>
      <c r="J175" s="328"/>
    </row>
    <row r="176" spans="1:10" ht="24" x14ac:dyDescent="0.2">
      <c r="A176" s="4" t="s">
        <v>29</v>
      </c>
      <c r="B176" s="3" t="s">
        <v>342</v>
      </c>
      <c r="C176" s="3" t="s">
        <v>26</v>
      </c>
      <c r="D176" s="272">
        <v>1150.8</v>
      </c>
      <c r="E176" s="328">
        <v>-1150.8</v>
      </c>
      <c r="F176" s="67">
        <f>D176+E176</f>
        <v>0</v>
      </c>
      <c r="G176" s="328">
        <v>1150.8</v>
      </c>
      <c r="H176" s="328">
        <v>-1150.8</v>
      </c>
      <c r="I176" s="67">
        <f>G176+H176</f>
        <v>0</v>
      </c>
      <c r="J176" s="328"/>
    </row>
    <row r="177" spans="1:10" s="277" customFormat="1" ht="36" hidden="1" x14ac:dyDescent="0.2">
      <c r="A177" s="4" t="s">
        <v>597</v>
      </c>
      <c r="B177" s="3" t="s">
        <v>640</v>
      </c>
      <c r="C177" s="3"/>
      <c r="D177" s="273">
        <f t="shared" ref="D177:J178" si="150">D178</f>
        <v>0</v>
      </c>
      <c r="E177" s="327">
        <f t="shared" si="150"/>
        <v>330</v>
      </c>
      <c r="F177" s="327">
        <f t="shared" si="150"/>
        <v>330</v>
      </c>
      <c r="G177" s="327">
        <f t="shared" si="150"/>
        <v>0</v>
      </c>
      <c r="H177" s="327">
        <f t="shared" si="150"/>
        <v>0</v>
      </c>
      <c r="I177" s="327">
        <f t="shared" si="150"/>
        <v>0</v>
      </c>
      <c r="J177" s="327">
        <f t="shared" si="150"/>
        <v>0</v>
      </c>
    </row>
    <row r="178" spans="1:10" s="277" customFormat="1" ht="36" hidden="1" x14ac:dyDescent="0.2">
      <c r="A178" s="7" t="s">
        <v>48</v>
      </c>
      <c r="B178" s="3" t="s">
        <v>643</v>
      </c>
      <c r="C178" s="3"/>
      <c r="D178" s="273">
        <f>D179</f>
        <v>0</v>
      </c>
      <c r="E178" s="327">
        <f t="shared" si="150"/>
        <v>330</v>
      </c>
      <c r="F178" s="327">
        <f t="shared" si="150"/>
        <v>330</v>
      </c>
      <c r="G178" s="327">
        <f t="shared" si="150"/>
        <v>0</v>
      </c>
      <c r="H178" s="327">
        <f t="shared" si="150"/>
        <v>0</v>
      </c>
      <c r="I178" s="327">
        <f t="shared" si="150"/>
        <v>0</v>
      </c>
      <c r="J178" s="327">
        <f t="shared" si="150"/>
        <v>0</v>
      </c>
    </row>
    <row r="179" spans="1:10" s="277" customFormat="1" hidden="1" x14ac:dyDescent="0.2">
      <c r="A179" s="4" t="s">
        <v>459</v>
      </c>
      <c r="B179" s="3" t="s">
        <v>644</v>
      </c>
      <c r="C179" s="3"/>
      <c r="D179" s="273">
        <f>D180+D181</f>
        <v>0</v>
      </c>
      <c r="E179" s="327">
        <f t="shared" ref="E179:J179" si="151">E180+E181</f>
        <v>330</v>
      </c>
      <c r="F179" s="327">
        <f t="shared" si="151"/>
        <v>330</v>
      </c>
      <c r="G179" s="327">
        <f t="shared" si="151"/>
        <v>0</v>
      </c>
      <c r="H179" s="327">
        <f t="shared" si="151"/>
        <v>0</v>
      </c>
      <c r="I179" s="327">
        <f t="shared" si="151"/>
        <v>0</v>
      </c>
      <c r="J179" s="327">
        <f t="shared" si="151"/>
        <v>0</v>
      </c>
    </row>
    <row r="180" spans="1:10" s="277" customFormat="1" ht="48" hidden="1" x14ac:dyDescent="0.2">
      <c r="A180" s="4" t="s">
        <v>38</v>
      </c>
      <c r="B180" s="3" t="s">
        <v>644</v>
      </c>
      <c r="C180" s="3">
        <v>100</v>
      </c>
      <c r="D180" s="272"/>
      <c r="E180" s="327"/>
      <c r="F180" s="67">
        <f>D180+E180</f>
        <v>0</v>
      </c>
      <c r="G180" s="327">
        <v>0</v>
      </c>
      <c r="H180" s="327"/>
      <c r="I180" s="67">
        <f>G180+H180</f>
        <v>0</v>
      </c>
      <c r="J180" s="327"/>
    </row>
    <row r="181" spans="1:10" s="277" customFormat="1" ht="24" hidden="1" x14ac:dyDescent="0.2">
      <c r="A181" s="4" t="s">
        <v>47</v>
      </c>
      <c r="B181" s="3" t="s">
        <v>644</v>
      </c>
      <c r="C181" s="3">
        <v>200</v>
      </c>
      <c r="D181" s="272"/>
      <c r="E181" s="327">
        <v>330</v>
      </c>
      <c r="F181" s="67">
        <f>D181+E181</f>
        <v>330</v>
      </c>
      <c r="G181" s="327"/>
      <c r="H181" s="327"/>
      <c r="I181" s="67">
        <f>G181+H181</f>
        <v>0</v>
      </c>
      <c r="J181" s="327"/>
    </row>
    <row r="182" spans="1:10" ht="48" x14ac:dyDescent="0.2">
      <c r="A182" s="4" t="s">
        <v>547</v>
      </c>
      <c r="B182" s="3" t="s">
        <v>195</v>
      </c>
      <c r="C182" s="3"/>
      <c r="D182" s="2">
        <f t="shared" ref="D182:J182" si="152">D183</f>
        <v>5165.6400000000003</v>
      </c>
      <c r="E182" s="67">
        <f t="shared" si="152"/>
        <v>-52.77</v>
      </c>
      <c r="F182" s="67">
        <f t="shared" si="152"/>
        <v>5112.87</v>
      </c>
      <c r="G182" s="67">
        <f t="shared" si="152"/>
        <v>5165.6400000000003</v>
      </c>
      <c r="H182" s="67">
        <f t="shared" si="152"/>
        <v>-5165.6400000000003</v>
      </c>
      <c r="I182" s="67">
        <f t="shared" si="152"/>
        <v>0</v>
      </c>
      <c r="J182" s="67">
        <f t="shared" si="152"/>
        <v>0</v>
      </c>
    </row>
    <row r="183" spans="1:10" ht="36" x14ac:dyDescent="0.2">
      <c r="A183" s="4" t="s">
        <v>746</v>
      </c>
      <c r="B183" s="3" t="s">
        <v>352</v>
      </c>
      <c r="C183" s="3"/>
      <c r="D183" s="2">
        <f t="shared" ref="D183:I183" si="153">D184+D186</f>
        <v>5165.6400000000003</v>
      </c>
      <c r="E183" s="67">
        <f t="shared" ref="E183:F183" si="154">E184+E186</f>
        <v>-52.77</v>
      </c>
      <c r="F183" s="67">
        <f t="shared" si="154"/>
        <v>5112.87</v>
      </c>
      <c r="G183" s="67">
        <f t="shared" si="153"/>
        <v>5165.6400000000003</v>
      </c>
      <c r="H183" s="67">
        <f t="shared" si="153"/>
        <v>-5165.6400000000003</v>
      </c>
      <c r="I183" s="67">
        <f t="shared" si="153"/>
        <v>0</v>
      </c>
      <c r="J183" s="67">
        <f t="shared" ref="J183" si="155">J184+J186</f>
        <v>0</v>
      </c>
    </row>
    <row r="184" spans="1:10" ht="24" x14ac:dyDescent="0.2">
      <c r="A184" s="4" t="s">
        <v>194</v>
      </c>
      <c r="B184" s="3" t="s">
        <v>192</v>
      </c>
      <c r="C184" s="3"/>
      <c r="D184" s="2">
        <f t="shared" ref="D184:J184" si="156">D185</f>
        <v>4897.54</v>
      </c>
      <c r="E184" s="67">
        <f t="shared" si="156"/>
        <v>134.13</v>
      </c>
      <c r="F184" s="67">
        <f t="shared" si="156"/>
        <v>5031.67</v>
      </c>
      <c r="G184" s="67">
        <f t="shared" si="156"/>
        <v>4897.54</v>
      </c>
      <c r="H184" s="67">
        <f t="shared" si="156"/>
        <v>-4897.54</v>
      </c>
      <c r="I184" s="67">
        <f t="shared" si="156"/>
        <v>0</v>
      </c>
      <c r="J184" s="67">
        <f t="shared" si="156"/>
        <v>0</v>
      </c>
    </row>
    <row r="185" spans="1:10" ht="48" x14ac:dyDescent="0.2">
      <c r="A185" s="4" t="s">
        <v>38</v>
      </c>
      <c r="B185" s="3" t="s">
        <v>192</v>
      </c>
      <c r="C185" s="3" t="s">
        <v>34</v>
      </c>
      <c r="D185" s="272">
        <v>4897.54</v>
      </c>
      <c r="E185" s="67">
        <v>134.13</v>
      </c>
      <c r="F185" s="67">
        <f>D185+E185</f>
        <v>5031.67</v>
      </c>
      <c r="G185" s="67">
        <f>1276+3621.54</f>
        <v>4897.54</v>
      </c>
      <c r="H185" s="67">
        <v>-4897.54</v>
      </c>
      <c r="I185" s="67">
        <f>G185+H185</f>
        <v>0</v>
      </c>
      <c r="J185" s="67"/>
    </row>
    <row r="186" spans="1:10" ht="24" x14ac:dyDescent="0.2">
      <c r="A186" s="4" t="s">
        <v>193</v>
      </c>
      <c r="B186" s="3" t="s">
        <v>323</v>
      </c>
      <c r="C186" s="3"/>
      <c r="D186" s="2">
        <f t="shared" ref="D186:I186" si="157">D187+D188</f>
        <v>268.10000000000002</v>
      </c>
      <c r="E186" s="67">
        <f t="shared" ref="E186:F186" si="158">E187+E188</f>
        <v>-186.9</v>
      </c>
      <c r="F186" s="67">
        <f t="shared" si="158"/>
        <v>81.2</v>
      </c>
      <c r="G186" s="67">
        <f t="shared" si="157"/>
        <v>268.10000000000002</v>
      </c>
      <c r="H186" s="67">
        <f t="shared" si="157"/>
        <v>-268.10000000000002</v>
      </c>
      <c r="I186" s="67">
        <f t="shared" si="157"/>
        <v>0</v>
      </c>
      <c r="J186" s="67">
        <f t="shared" ref="J186" si="159">J187+J188</f>
        <v>0</v>
      </c>
    </row>
    <row r="187" spans="1:10" ht="24" x14ac:dyDescent="0.2">
      <c r="A187" s="4" t="s">
        <v>47</v>
      </c>
      <c r="B187" s="3" t="s">
        <v>323</v>
      </c>
      <c r="C187" s="3" t="s">
        <v>51</v>
      </c>
      <c r="D187" s="272">
        <v>257.10000000000002</v>
      </c>
      <c r="E187" s="67">
        <v>-176.9</v>
      </c>
      <c r="F187" s="67">
        <f>D187+E187</f>
        <v>80.2</v>
      </c>
      <c r="G187" s="67">
        <v>257.10000000000002</v>
      </c>
      <c r="H187" s="67">
        <v>-257.10000000000002</v>
      </c>
      <c r="I187" s="67">
        <f>G187+H187</f>
        <v>0</v>
      </c>
      <c r="J187" s="67"/>
    </row>
    <row r="188" spans="1:10" ht="24" x14ac:dyDescent="0.2">
      <c r="A188" s="4" t="s">
        <v>77</v>
      </c>
      <c r="B188" s="3" t="s">
        <v>323</v>
      </c>
      <c r="C188" s="3" t="s">
        <v>88</v>
      </c>
      <c r="D188" s="272">
        <v>11</v>
      </c>
      <c r="E188" s="67">
        <v>-10</v>
      </c>
      <c r="F188" s="67">
        <f>D188+E188</f>
        <v>1</v>
      </c>
      <c r="G188" s="67">
        <v>11</v>
      </c>
      <c r="H188" s="67">
        <v>-11</v>
      </c>
      <c r="I188" s="67">
        <f>G188+H188</f>
        <v>0</v>
      </c>
      <c r="J188" s="67"/>
    </row>
    <row r="189" spans="1:10" ht="48" x14ac:dyDescent="0.2">
      <c r="A189" s="4" t="s">
        <v>550</v>
      </c>
      <c r="B189" s="3" t="s">
        <v>12</v>
      </c>
      <c r="C189" s="3"/>
      <c r="D189" s="73">
        <f t="shared" ref="D189:J189" si="160">D190+D207</f>
        <v>27288.6</v>
      </c>
      <c r="E189" s="328">
        <f t="shared" si="160"/>
        <v>271.02999999999997</v>
      </c>
      <c r="F189" s="328">
        <f t="shared" si="160"/>
        <v>27559.63</v>
      </c>
      <c r="G189" s="328">
        <f t="shared" si="160"/>
        <v>27311.9</v>
      </c>
      <c r="H189" s="328">
        <f t="shared" si="160"/>
        <v>143.24</v>
      </c>
      <c r="I189" s="328">
        <f t="shared" si="160"/>
        <v>27455.14</v>
      </c>
      <c r="J189" s="328">
        <f t="shared" si="160"/>
        <v>27455.54</v>
      </c>
    </row>
    <row r="190" spans="1:10" ht="36" x14ac:dyDescent="0.2">
      <c r="A190" s="4" t="s">
        <v>11</v>
      </c>
      <c r="B190" s="3" t="s">
        <v>10</v>
      </c>
      <c r="C190" s="3"/>
      <c r="D190" s="73">
        <f>D191+D193+D197+D195+D199+D201+D205+D203</f>
        <v>26068</v>
      </c>
      <c r="E190" s="328">
        <f t="shared" ref="E190:J190" si="161">E191+E193+E197+E195+E199+E201+E205+E203</f>
        <v>1131.7</v>
      </c>
      <c r="F190" s="328">
        <f t="shared" si="161"/>
        <v>27199.7</v>
      </c>
      <c r="G190" s="328">
        <f t="shared" si="161"/>
        <v>26068</v>
      </c>
      <c r="H190" s="328">
        <f t="shared" si="161"/>
        <v>1132.0999999999999</v>
      </c>
      <c r="I190" s="328">
        <f t="shared" si="161"/>
        <v>27200.1</v>
      </c>
      <c r="J190" s="328">
        <f t="shared" si="161"/>
        <v>27200.5</v>
      </c>
    </row>
    <row r="191" spans="1:10" ht="48" x14ac:dyDescent="0.2">
      <c r="A191" s="4" t="s">
        <v>445</v>
      </c>
      <c r="B191" s="3" t="s">
        <v>23</v>
      </c>
      <c r="C191" s="3"/>
      <c r="D191" s="73">
        <f t="shared" ref="D191:J191" si="162">D192</f>
        <v>98</v>
      </c>
      <c r="E191" s="328">
        <f t="shared" si="162"/>
        <v>-52</v>
      </c>
      <c r="F191" s="328">
        <f t="shared" si="162"/>
        <v>46</v>
      </c>
      <c r="G191" s="328">
        <f t="shared" si="162"/>
        <v>98</v>
      </c>
      <c r="H191" s="328">
        <f t="shared" si="162"/>
        <v>-52</v>
      </c>
      <c r="I191" s="328">
        <f t="shared" si="162"/>
        <v>46</v>
      </c>
      <c r="J191" s="328">
        <f t="shared" si="162"/>
        <v>46</v>
      </c>
    </row>
    <row r="192" spans="1:10" x14ac:dyDescent="0.2">
      <c r="A192" s="4" t="s">
        <v>22</v>
      </c>
      <c r="B192" s="3" t="s">
        <v>23</v>
      </c>
      <c r="C192" s="3" t="s">
        <v>21</v>
      </c>
      <c r="D192" s="272">
        <v>98</v>
      </c>
      <c r="E192" s="328">
        <v>-52</v>
      </c>
      <c r="F192" s="67">
        <f>D192+E192</f>
        <v>46</v>
      </c>
      <c r="G192" s="328">
        <v>98</v>
      </c>
      <c r="H192" s="328">
        <f>-97+45</f>
        <v>-52</v>
      </c>
      <c r="I192" s="67">
        <f>G192+H192</f>
        <v>46</v>
      </c>
      <c r="J192" s="328">
        <f>1+45</f>
        <v>46</v>
      </c>
    </row>
    <row r="193" spans="1:10" ht="36" x14ac:dyDescent="0.2">
      <c r="A193" s="4" t="s">
        <v>17</v>
      </c>
      <c r="B193" s="3" t="s">
        <v>16</v>
      </c>
      <c r="C193" s="3"/>
      <c r="D193" s="73">
        <f t="shared" ref="D193:J193" si="163">D194</f>
        <v>20107</v>
      </c>
      <c r="E193" s="328">
        <f t="shared" si="163"/>
        <v>0</v>
      </c>
      <c r="F193" s="328">
        <f t="shared" si="163"/>
        <v>20107</v>
      </c>
      <c r="G193" s="328">
        <f t="shared" si="163"/>
        <v>20107</v>
      </c>
      <c r="H193" s="328">
        <f t="shared" si="163"/>
        <v>0</v>
      </c>
      <c r="I193" s="328">
        <f t="shared" si="163"/>
        <v>20107</v>
      </c>
      <c r="J193" s="328">
        <f t="shared" si="163"/>
        <v>20107</v>
      </c>
    </row>
    <row r="194" spans="1:10" x14ac:dyDescent="0.2">
      <c r="A194" s="4" t="s">
        <v>8</v>
      </c>
      <c r="B194" s="3" t="s">
        <v>16</v>
      </c>
      <c r="C194" s="3" t="s">
        <v>5</v>
      </c>
      <c r="D194" s="272">
        <v>20107</v>
      </c>
      <c r="E194" s="328"/>
      <c r="F194" s="67">
        <f>D194+E194</f>
        <v>20107</v>
      </c>
      <c r="G194" s="328">
        <v>20107</v>
      </c>
      <c r="H194" s="328"/>
      <c r="I194" s="67">
        <f>G194+H194</f>
        <v>20107</v>
      </c>
      <c r="J194" s="328">
        <v>20107</v>
      </c>
    </row>
    <row r="195" spans="1:10" hidden="1" x14ac:dyDescent="0.2">
      <c r="A195" s="4" t="s">
        <v>9</v>
      </c>
      <c r="B195" s="3" t="s">
        <v>357</v>
      </c>
      <c r="C195" s="3"/>
      <c r="D195" s="76">
        <f t="shared" ref="D195:J195" si="164">D196</f>
        <v>0</v>
      </c>
      <c r="E195" s="335">
        <f t="shared" si="164"/>
        <v>0</v>
      </c>
      <c r="F195" s="335">
        <f t="shared" si="164"/>
        <v>0</v>
      </c>
      <c r="G195" s="67">
        <f t="shared" si="164"/>
        <v>0</v>
      </c>
      <c r="H195" s="335">
        <f t="shared" si="164"/>
        <v>0</v>
      </c>
      <c r="I195" s="335">
        <f t="shared" si="164"/>
        <v>0</v>
      </c>
      <c r="J195" s="335">
        <f t="shared" si="164"/>
        <v>0</v>
      </c>
    </row>
    <row r="196" spans="1:10" hidden="1" x14ac:dyDescent="0.2">
      <c r="A196" s="4" t="s">
        <v>8</v>
      </c>
      <c r="B196" s="3" t="s">
        <v>357</v>
      </c>
      <c r="C196" s="3" t="s">
        <v>5</v>
      </c>
      <c r="D196" s="2"/>
      <c r="E196" s="335">
        <v>0</v>
      </c>
      <c r="F196" s="67">
        <f>D196+E196</f>
        <v>0</v>
      </c>
      <c r="G196" s="67">
        <v>0</v>
      </c>
      <c r="H196" s="335">
        <v>0</v>
      </c>
      <c r="I196" s="67">
        <f>G196+H196</f>
        <v>0</v>
      </c>
      <c r="J196" s="335">
        <v>0</v>
      </c>
    </row>
    <row r="197" spans="1:10" ht="36" x14ac:dyDescent="0.2">
      <c r="A197" s="4" t="s">
        <v>491</v>
      </c>
      <c r="B197" s="3" t="s">
        <v>14</v>
      </c>
      <c r="C197" s="3"/>
      <c r="D197" s="73">
        <f t="shared" ref="D197:J197" si="165">D198</f>
        <v>5863</v>
      </c>
      <c r="E197" s="328">
        <f t="shared" si="165"/>
        <v>-6.5</v>
      </c>
      <c r="F197" s="328">
        <f t="shared" si="165"/>
        <v>5856.5</v>
      </c>
      <c r="G197" s="328">
        <f t="shared" si="165"/>
        <v>5863</v>
      </c>
      <c r="H197" s="328">
        <f t="shared" si="165"/>
        <v>-6.5</v>
      </c>
      <c r="I197" s="328">
        <f t="shared" si="165"/>
        <v>5856.5</v>
      </c>
      <c r="J197" s="328">
        <f t="shared" si="165"/>
        <v>5856.5</v>
      </c>
    </row>
    <row r="198" spans="1:10" x14ac:dyDescent="0.2">
      <c r="A198" s="4" t="s">
        <v>8</v>
      </c>
      <c r="B198" s="3" t="s">
        <v>14</v>
      </c>
      <c r="C198" s="3" t="s">
        <v>5</v>
      </c>
      <c r="D198" s="272">
        <v>5863</v>
      </c>
      <c r="E198" s="328">
        <v>-6.5</v>
      </c>
      <c r="F198" s="67">
        <f>D198+E198</f>
        <v>5856.5</v>
      </c>
      <c r="G198" s="328">
        <v>5863</v>
      </c>
      <c r="H198" s="328">
        <v>-6.5</v>
      </c>
      <c r="I198" s="67">
        <f>G198+H198</f>
        <v>5856.5</v>
      </c>
      <c r="J198" s="328">
        <v>5856.5</v>
      </c>
    </row>
    <row r="199" spans="1:10" ht="36" x14ac:dyDescent="0.2">
      <c r="A199" s="4" t="s">
        <v>483</v>
      </c>
      <c r="B199" s="3" t="s">
        <v>560</v>
      </c>
      <c r="C199" s="3"/>
      <c r="D199" s="273">
        <f t="shared" ref="D199:J199" si="166">D200</f>
        <v>0</v>
      </c>
      <c r="E199" s="327">
        <f t="shared" si="166"/>
        <v>52.1</v>
      </c>
      <c r="F199" s="327">
        <f t="shared" si="166"/>
        <v>52.1</v>
      </c>
      <c r="G199" s="327">
        <f t="shared" si="166"/>
        <v>0</v>
      </c>
      <c r="H199" s="327">
        <f t="shared" si="166"/>
        <v>52.1</v>
      </c>
      <c r="I199" s="327">
        <f t="shared" si="166"/>
        <v>52.1</v>
      </c>
      <c r="J199" s="327">
        <f t="shared" si="166"/>
        <v>52.1</v>
      </c>
    </row>
    <row r="200" spans="1:10" ht="24" x14ac:dyDescent="0.2">
      <c r="A200" s="4" t="s">
        <v>47</v>
      </c>
      <c r="B200" s="3" t="s">
        <v>560</v>
      </c>
      <c r="C200" s="3" t="s">
        <v>51</v>
      </c>
      <c r="D200" s="272"/>
      <c r="E200" s="327">
        <v>52.1</v>
      </c>
      <c r="F200" s="67">
        <f>D200+E200</f>
        <v>52.1</v>
      </c>
      <c r="G200" s="327"/>
      <c r="H200" s="327">
        <v>52.1</v>
      </c>
      <c r="I200" s="67">
        <f>G200+H200</f>
        <v>52.1</v>
      </c>
      <c r="J200" s="327">
        <v>52.1</v>
      </c>
    </row>
    <row r="201" spans="1:10" ht="48" x14ac:dyDescent="0.2">
      <c r="A201" s="4" t="s">
        <v>484</v>
      </c>
      <c r="B201" s="3" t="s">
        <v>561</v>
      </c>
      <c r="C201" s="3"/>
      <c r="D201" s="273">
        <f t="shared" ref="D201:J201" si="167">D202</f>
        <v>0</v>
      </c>
      <c r="E201" s="327">
        <f t="shared" si="167"/>
        <v>225.1</v>
      </c>
      <c r="F201" s="327">
        <f t="shared" si="167"/>
        <v>225.1</v>
      </c>
      <c r="G201" s="327">
        <f t="shared" si="167"/>
        <v>0</v>
      </c>
      <c r="H201" s="327">
        <f t="shared" si="167"/>
        <v>225.1</v>
      </c>
      <c r="I201" s="327">
        <f t="shared" si="167"/>
        <v>225.1</v>
      </c>
      <c r="J201" s="327">
        <f t="shared" si="167"/>
        <v>225.1</v>
      </c>
    </row>
    <row r="202" spans="1:10" ht="48" x14ac:dyDescent="0.2">
      <c r="A202" s="4" t="s">
        <v>38</v>
      </c>
      <c r="B202" s="3" t="s">
        <v>561</v>
      </c>
      <c r="C202" s="3" t="s">
        <v>34</v>
      </c>
      <c r="D202" s="272"/>
      <c r="E202" s="327">
        <v>225.1</v>
      </c>
      <c r="F202" s="67">
        <f>D202+E202</f>
        <v>225.1</v>
      </c>
      <c r="G202" s="327"/>
      <c r="H202" s="327">
        <v>225.1</v>
      </c>
      <c r="I202" s="67">
        <f>G202+H202</f>
        <v>225.1</v>
      </c>
      <c r="J202" s="327">
        <v>225.1</v>
      </c>
    </row>
    <row r="203" spans="1:10" ht="24" x14ac:dyDescent="0.2">
      <c r="A203" s="4" t="s">
        <v>480</v>
      </c>
      <c r="B203" s="3" t="s">
        <v>552</v>
      </c>
      <c r="C203" s="3"/>
      <c r="D203" s="272">
        <f t="shared" ref="D203:J203" si="168">D204</f>
        <v>0</v>
      </c>
      <c r="E203" s="67">
        <f t="shared" si="168"/>
        <v>903.4</v>
      </c>
      <c r="F203" s="67">
        <f t="shared" si="168"/>
        <v>903.4</v>
      </c>
      <c r="G203" s="67">
        <f t="shared" si="168"/>
        <v>0</v>
      </c>
      <c r="H203" s="67">
        <f t="shared" si="168"/>
        <v>903.4</v>
      </c>
      <c r="I203" s="67">
        <f t="shared" si="168"/>
        <v>903.4</v>
      </c>
      <c r="J203" s="67">
        <f t="shared" si="168"/>
        <v>903.4</v>
      </c>
    </row>
    <row r="204" spans="1:10" x14ac:dyDescent="0.2">
      <c r="A204" s="4" t="s">
        <v>8</v>
      </c>
      <c r="B204" s="3" t="s">
        <v>552</v>
      </c>
      <c r="C204" s="3" t="s">
        <v>5</v>
      </c>
      <c r="D204" s="272"/>
      <c r="E204" s="67">
        <v>903.4</v>
      </c>
      <c r="F204" s="67">
        <f>D204+E204</f>
        <v>903.4</v>
      </c>
      <c r="G204" s="67"/>
      <c r="H204" s="67">
        <v>903.4</v>
      </c>
      <c r="I204" s="67">
        <f>G204+H204</f>
        <v>903.4</v>
      </c>
      <c r="J204" s="67">
        <v>903.4</v>
      </c>
    </row>
    <row r="205" spans="1:10" ht="36" x14ac:dyDescent="0.2">
      <c r="A205" s="4" t="s">
        <v>175</v>
      </c>
      <c r="B205" s="3" t="s">
        <v>696</v>
      </c>
      <c r="C205" s="3"/>
      <c r="D205" s="144">
        <f t="shared" ref="D205:J205" si="169">D206</f>
        <v>0</v>
      </c>
      <c r="E205" s="327">
        <f t="shared" si="169"/>
        <v>9.6</v>
      </c>
      <c r="F205" s="327">
        <f t="shared" si="169"/>
        <v>9.6</v>
      </c>
      <c r="G205" s="327">
        <f t="shared" si="169"/>
        <v>0</v>
      </c>
      <c r="H205" s="327">
        <f t="shared" si="169"/>
        <v>10</v>
      </c>
      <c r="I205" s="327">
        <f t="shared" si="169"/>
        <v>10</v>
      </c>
      <c r="J205" s="327">
        <f t="shared" si="169"/>
        <v>10.4</v>
      </c>
    </row>
    <row r="206" spans="1:10" ht="24" x14ac:dyDescent="0.2">
      <c r="A206" s="4" t="s">
        <v>47</v>
      </c>
      <c r="B206" s="3" t="s">
        <v>696</v>
      </c>
      <c r="C206" s="3" t="s">
        <v>51</v>
      </c>
      <c r="D206" s="272"/>
      <c r="E206" s="327">
        <v>9.6</v>
      </c>
      <c r="F206" s="67">
        <f>D206+E206</f>
        <v>9.6</v>
      </c>
      <c r="G206" s="327"/>
      <c r="H206" s="327">
        <v>10</v>
      </c>
      <c r="I206" s="67">
        <f>G206+H206</f>
        <v>10</v>
      </c>
      <c r="J206" s="327">
        <v>10.4</v>
      </c>
    </row>
    <row r="207" spans="1:10" ht="36" x14ac:dyDescent="0.2">
      <c r="A207" s="4" t="s">
        <v>191</v>
      </c>
      <c r="B207" s="3" t="s">
        <v>354</v>
      </c>
      <c r="C207" s="3"/>
      <c r="D207" s="2">
        <f t="shared" ref="D207:I207" si="170">D208+D210+D212+D214+D216</f>
        <v>1220.5999999999999</v>
      </c>
      <c r="E207" s="67">
        <f t="shared" ref="E207:F207" si="171">E208+E210+E212+E214+E216</f>
        <v>-860.67</v>
      </c>
      <c r="F207" s="67">
        <f t="shared" si="171"/>
        <v>359.93</v>
      </c>
      <c r="G207" s="67">
        <f t="shared" si="170"/>
        <v>1243.9000000000001</v>
      </c>
      <c r="H207" s="67">
        <f t="shared" si="170"/>
        <v>-988.86</v>
      </c>
      <c r="I207" s="67">
        <f t="shared" si="170"/>
        <v>255.04</v>
      </c>
      <c r="J207" s="67">
        <f t="shared" ref="J207" si="172">J208+J210+J212+J214+J216</f>
        <v>255.04</v>
      </c>
    </row>
    <row r="208" spans="1:10" ht="24" x14ac:dyDescent="0.2">
      <c r="A208" s="4" t="s">
        <v>355</v>
      </c>
      <c r="B208" s="3" t="s">
        <v>291</v>
      </c>
      <c r="C208" s="3"/>
      <c r="D208" s="2">
        <f t="shared" ref="D208:J208" si="173">D209</f>
        <v>455.3</v>
      </c>
      <c r="E208" s="67">
        <f t="shared" si="173"/>
        <v>-95.37</v>
      </c>
      <c r="F208" s="67">
        <f t="shared" si="173"/>
        <v>359.93</v>
      </c>
      <c r="G208" s="67">
        <f t="shared" si="173"/>
        <v>455.3</v>
      </c>
      <c r="H208" s="67">
        <f t="shared" si="173"/>
        <v>-200.26</v>
      </c>
      <c r="I208" s="67">
        <f t="shared" si="173"/>
        <v>255.04</v>
      </c>
      <c r="J208" s="67">
        <f t="shared" si="173"/>
        <v>255.04</v>
      </c>
    </row>
    <row r="209" spans="1:10" ht="24" x14ac:dyDescent="0.2">
      <c r="A209" s="4" t="s">
        <v>47</v>
      </c>
      <c r="B209" s="3" t="s">
        <v>291</v>
      </c>
      <c r="C209" s="3" t="s">
        <v>51</v>
      </c>
      <c r="D209" s="272">
        <v>455.3</v>
      </c>
      <c r="E209" s="67">
        <f>-455.3+359.93</f>
        <v>-95.37</v>
      </c>
      <c r="F209" s="67">
        <f>D209+E209</f>
        <v>359.93</v>
      </c>
      <c r="G209" s="67">
        <v>455.3</v>
      </c>
      <c r="H209" s="67">
        <f>-455.3+255.044</f>
        <v>-200.26</v>
      </c>
      <c r="I209" s="67">
        <f>G209+H209</f>
        <v>255.04</v>
      </c>
      <c r="J209" s="67">
        <v>255.04</v>
      </c>
    </row>
    <row r="210" spans="1:10" ht="36" x14ac:dyDescent="0.2">
      <c r="A210" s="4" t="s">
        <v>483</v>
      </c>
      <c r="B210" s="3" t="s">
        <v>173</v>
      </c>
      <c r="C210" s="3"/>
      <c r="D210" s="75">
        <f t="shared" ref="D210:J210" si="174">D211</f>
        <v>51.6</v>
      </c>
      <c r="E210" s="327">
        <f t="shared" si="174"/>
        <v>-51.6</v>
      </c>
      <c r="F210" s="327">
        <f t="shared" si="174"/>
        <v>0</v>
      </c>
      <c r="G210" s="327">
        <f t="shared" si="174"/>
        <v>51.6</v>
      </c>
      <c r="H210" s="327">
        <f t="shared" si="174"/>
        <v>-51.6</v>
      </c>
      <c r="I210" s="327">
        <f t="shared" si="174"/>
        <v>0</v>
      </c>
      <c r="J210" s="327">
        <f t="shared" si="174"/>
        <v>0</v>
      </c>
    </row>
    <row r="211" spans="1:10" ht="24" x14ac:dyDescent="0.2">
      <c r="A211" s="4" t="s">
        <v>47</v>
      </c>
      <c r="B211" s="3" t="s">
        <v>173</v>
      </c>
      <c r="C211" s="3" t="s">
        <v>51</v>
      </c>
      <c r="D211" s="272">
        <v>51.6</v>
      </c>
      <c r="E211" s="327">
        <v>-51.6</v>
      </c>
      <c r="F211" s="67">
        <f>D211+E211</f>
        <v>0</v>
      </c>
      <c r="G211" s="327">
        <v>51.6</v>
      </c>
      <c r="H211" s="327">
        <v>-51.6</v>
      </c>
      <c r="I211" s="67">
        <f>G211+H211</f>
        <v>0</v>
      </c>
      <c r="J211" s="327"/>
    </row>
    <row r="212" spans="1:10" ht="48" x14ac:dyDescent="0.2">
      <c r="A212" s="4" t="s">
        <v>484</v>
      </c>
      <c r="B212" s="3" t="s">
        <v>172</v>
      </c>
      <c r="C212" s="3"/>
      <c r="D212" s="75">
        <f t="shared" ref="D212:J212" si="175">D213</f>
        <v>185.9</v>
      </c>
      <c r="E212" s="327">
        <f t="shared" si="175"/>
        <v>-185.9</v>
      </c>
      <c r="F212" s="327">
        <f t="shared" si="175"/>
        <v>0</v>
      </c>
      <c r="G212" s="327">
        <f t="shared" si="175"/>
        <v>185.9</v>
      </c>
      <c r="H212" s="327">
        <f t="shared" si="175"/>
        <v>-185.9</v>
      </c>
      <c r="I212" s="327">
        <f t="shared" si="175"/>
        <v>0</v>
      </c>
      <c r="J212" s="327">
        <f t="shared" si="175"/>
        <v>0</v>
      </c>
    </row>
    <row r="213" spans="1:10" ht="48" x14ac:dyDescent="0.2">
      <c r="A213" s="4" t="s">
        <v>38</v>
      </c>
      <c r="B213" s="3" t="s">
        <v>172</v>
      </c>
      <c r="C213" s="3" t="s">
        <v>34</v>
      </c>
      <c r="D213" s="272">
        <v>185.9</v>
      </c>
      <c r="E213" s="327">
        <v>-185.9</v>
      </c>
      <c r="F213" s="67">
        <f>D213+E213</f>
        <v>0</v>
      </c>
      <c r="G213" s="327">
        <v>185.9</v>
      </c>
      <c r="H213" s="327">
        <v>-185.9</v>
      </c>
      <c r="I213" s="67">
        <f>G213+H213</f>
        <v>0</v>
      </c>
      <c r="J213" s="327"/>
    </row>
    <row r="214" spans="1:10" ht="24" x14ac:dyDescent="0.2">
      <c r="A214" s="4" t="s">
        <v>480</v>
      </c>
      <c r="B214" s="3" t="s">
        <v>169</v>
      </c>
      <c r="C214" s="3"/>
      <c r="D214" s="2">
        <f t="shared" ref="D214:J214" si="176">D215</f>
        <v>520.20000000000005</v>
      </c>
      <c r="E214" s="67">
        <f t="shared" si="176"/>
        <v>-520.20000000000005</v>
      </c>
      <c r="F214" s="67">
        <f t="shared" si="176"/>
        <v>0</v>
      </c>
      <c r="G214" s="67">
        <f t="shared" si="176"/>
        <v>538.79999999999995</v>
      </c>
      <c r="H214" s="67">
        <f t="shared" si="176"/>
        <v>-538.79999999999995</v>
      </c>
      <c r="I214" s="67">
        <f t="shared" si="176"/>
        <v>0</v>
      </c>
      <c r="J214" s="67">
        <f t="shared" si="176"/>
        <v>0</v>
      </c>
    </row>
    <row r="215" spans="1:10" x14ac:dyDescent="0.2">
      <c r="A215" s="4" t="s">
        <v>8</v>
      </c>
      <c r="B215" s="3" t="s">
        <v>169</v>
      </c>
      <c r="C215" s="3" t="s">
        <v>5</v>
      </c>
      <c r="D215" s="272">
        <v>520.20000000000005</v>
      </c>
      <c r="E215" s="67">
        <v>-520.20000000000005</v>
      </c>
      <c r="F215" s="67">
        <f>D215+E215</f>
        <v>0</v>
      </c>
      <c r="G215" s="67">
        <v>538.79999999999995</v>
      </c>
      <c r="H215" s="67">
        <v>-538.79999999999995</v>
      </c>
      <c r="I215" s="67">
        <f>G215+H215</f>
        <v>0</v>
      </c>
      <c r="J215" s="67"/>
    </row>
    <row r="216" spans="1:10" ht="36" x14ac:dyDescent="0.2">
      <c r="A216" s="4" t="s">
        <v>175</v>
      </c>
      <c r="B216" s="3" t="s">
        <v>174</v>
      </c>
      <c r="C216" s="3"/>
      <c r="D216" s="75">
        <f t="shared" ref="D216:J216" si="177">D217</f>
        <v>7.6</v>
      </c>
      <c r="E216" s="327">
        <f t="shared" si="177"/>
        <v>-7.6</v>
      </c>
      <c r="F216" s="327">
        <f t="shared" si="177"/>
        <v>0</v>
      </c>
      <c r="G216" s="327">
        <f t="shared" si="177"/>
        <v>12.3</v>
      </c>
      <c r="H216" s="327">
        <f t="shared" si="177"/>
        <v>-12.3</v>
      </c>
      <c r="I216" s="327">
        <f t="shared" si="177"/>
        <v>0</v>
      </c>
      <c r="J216" s="327">
        <f t="shared" si="177"/>
        <v>0</v>
      </c>
    </row>
    <row r="217" spans="1:10" ht="24" x14ac:dyDescent="0.2">
      <c r="A217" s="4" t="s">
        <v>47</v>
      </c>
      <c r="B217" s="3" t="s">
        <v>174</v>
      </c>
      <c r="C217" s="3" t="s">
        <v>51</v>
      </c>
      <c r="D217" s="272">
        <v>7.6</v>
      </c>
      <c r="E217" s="327">
        <v>-7.6</v>
      </c>
      <c r="F217" s="67">
        <f>D217+E217</f>
        <v>0</v>
      </c>
      <c r="G217" s="327">
        <v>12.3</v>
      </c>
      <c r="H217" s="327">
        <v>-12.3</v>
      </c>
      <c r="I217" s="67">
        <f>G217+H217</f>
        <v>0</v>
      </c>
      <c r="J217" s="327"/>
    </row>
    <row r="218" spans="1:10" ht="60" x14ac:dyDescent="0.2">
      <c r="A218" s="4" t="s">
        <v>404</v>
      </c>
      <c r="B218" s="3" t="s">
        <v>141</v>
      </c>
      <c r="C218" s="3"/>
      <c r="D218" s="9">
        <f t="shared" ref="D218:I218" si="178">D219+D223</f>
        <v>7228.87</v>
      </c>
      <c r="E218" s="330">
        <f t="shared" ref="E218:F218" si="179">E219+E223</f>
        <v>-7228.87</v>
      </c>
      <c r="F218" s="330">
        <f t="shared" si="179"/>
        <v>0</v>
      </c>
      <c r="G218" s="330">
        <f t="shared" si="178"/>
        <v>7340.02</v>
      </c>
      <c r="H218" s="330">
        <f t="shared" si="178"/>
        <v>-7340.02</v>
      </c>
      <c r="I218" s="330">
        <f t="shared" si="178"/>
        <v>0</v>
      </c>
      <c r="J218" s="330">
        <f t="shared" ref="J218" si="180">J219+J223</f>
        <v>0</v>
      </c>
    </row>
    <row r="219" spans="1:10" ht="36" x14ac:dyDescent="0.2">
      <c r="A219" s="4" t="s">
        <v>140</v>
      </c>
      <c r="B219" s="3" t="s">
        <v>405</v>
      </c>
      <c r="C219" s="3"/>
      <c r="D219" s="9">
        <f t="shared" ref="D219:J219" si="181">D220</f>
        <v>7228.87</v>
      </c>
      <c r="E219" s="330">
        <f t="shared" si="181"/>
        <v>-7228.87</v>
      </c>
      <c r="F219" s="330">
        <f t="shared" si="181"/>
        <v>0</v>
      </c>
      <c r="G219" s="330">
        <f t="shared" si="181"/>
        <v>7340.02</v>
      </c>
      <c r="H219" s="330">
        <f t="shared" si="181"/>
        <v>-7340.02</v>
      </c>
      <c r="I219" s="330">
        <f t="shared" si="181"/>
        <v>0</v>
      </c>
      <c r="J219" s="330">
        <f t="shared" si="181"/>
        <v>0</v>
      </c>
    </row>
    <row r="220" spans="1:10" ht="36" x14ac:dyDescent="0.2">
      <c r="A220" s="4" t="s">
        <v>406</v>
      </c>
      <c r="B220" s="3" t="s">
        <v>139</v>
      </c>
      <c r="C220" s="3"/>
      <c r="D220" s="9">
        <f t="shared" ref="D220:I220" si="182">D221+D222</f>
        <v>7228.87</v>
      </c>
      <c r="E220" s="330">
        <f t="shared" ref="E220:F220" si="183">E221+E222</f>
        <v>-7228.87</v>
      </c>
      <c r="F220" s="330">
        <f t="shared" si="183"/>
        <v>0</v>
      </c>
      <c r="G220" s="330">
        <f t="shared" si="182"/>
        <v>7340.02</v>
      </c>
      <c r="H220" s="330">
        <f t="shared" si="182"/>
        <v>-7340.02</v>
      </c>
      <c r="I220" s="330">
        <f t="shared" si="182"/>
        <v>0</v>
      </c>
      <c r="J220" s="330">
        <f t="shared" ref="J220" si="184">J221+J222</f>
        <v>0</v>
      </c>
    </row>
    <row r="221" spans="1:10" ht="24" x14ac:dyDescent="0.2">
      <c r="A221" s="4" t="s">
        <v>47</v>
      </c>
      <c r="B221" s="3" t="s">
        <v>139</v>
      </c>
      <c r="C221" s="3" t="s">
        <v>51</v>
      </c>
      <c r="D221" s="272">
        <f>3068.97+3092.7</f>
        <v>6161.67</v>
      </c>
      <c r="E221" s="330">
        <f>-3068.97-3092.7</f>
        <v>-6161.67</v>
      </c>
      <c r="F221" s="67">
        <f>D221+E221</f>
        <v>0</v>
      </c>
      <c r="G221" s="330">
        <f>3077.89+102.23+3092.7</f>
        <v>6272.82</v>
      </c>
      <c r="H221" s="330">
        <f>-3180.12-3092.7</f>
        <v>-6272.82</v>
      </c>
      <c r="I221" s="67">
        <f>G221+H221</f>
        <v>0</v>
      </c>
      <c r="J221" s="330"/>
    </row>
    <row r="222" spans="1:10" ht="24" x14ac:dyDescent="0.2">
      <c r="A222" s="4" t="s">
        <v>77</v>
      </c>
      <c r="B222" s="3" t="s">
        <v>139</v>
      </c>
      <c r="C222" s="3" t="s">
        <v>88</v>
      </c>
      <c r="D222" s="272">
        <v>1067.2</v>
      </c>
      <c r="E222" s="330">
        <v>-1067.2</v>
      </c>
      <c r="F222" s="67">
        <f>D222+E222</f>
        <v>0</v>
      </c>
      <c r="G222" s="330">
        <v>1067.2</v>
      </c>
      <c r="H222" s="330">
        <v>-1067.2</v>
      </c>
      <c r="I222" s="67">
        <f>G222+H222</f>
        <v>0</v>
      </c>
      <c r="J222" s="330"/>
    </row>
    <row r="223" spans="1:10" ht="24" hidden="1" x14ac:dyDescent="0.2">
      <c r="A223" s="4" t="s">
        <v>316</v>
      </c>
      <c r="B223" s="3" t="s">
        <v>408</v>
      </c>
      <c r="C223" s="3"/>
      <c r="D223" s="81">
        <f t="shared" ref="D223:J224" si="185">D224</f>
        <v>0</v>
      </c>
      <c r="E223" s="336">
        <f t="shared" si="185"/>
        <v>0</v>
      </c>
      <c r="F223" s="336">
        <f t="shared" si="185"/>
        <v>0</v>
      </c>
      <c r="G223" s="336">
        <f t="shared" si="185"/>
        <v>0</v>
      </c>
      <c r="H223" s="336">
        <f t="shared" si="185"/>
        <v>0</v>
      </c>
      <c r="I223" s="336">
        <f t="shared" si="185"/>
        <v>0</v>
      </c>
      <c r="J223" s="336">
        <f t="shared" si="185"/>
        <v>0</v>
      </c>
    </row>
    <row r="224" spans="1:10" ht="24" hidden="1" x14ac:dyDescent="0.2">
      <c r="A224" s="4" t="s">
        <v>410</v>
      </c>
      <c r="B224" s="3" t="s">
        <v>409</v>
      </c>
      <c r="C224" s="3"/>
      <c r="D224" s="81">
        <f t="shared" si="185"/>
        <v>0</v>
      </c>
      <c r="E224" s="336">
        <f t="shared" si="185"/>
        <v>0</v>
      </c>
      <c r="F224" s="336">
        <f t="shared" si="185"/>
        <v>0</v>
      </c>
      <c r="G224" s="336">
        <f t="shared" si="185"/>
        <v>0</v>
      </c>
      <c r="H224" s="336">
        <f t="shared" si="185"/>
        <v>0</v>
      </c>
      <c r="I224" s="336">
        <f t="shared" si="185"/>
        <v>0</v>
      </c>
      <c r="J224" s="336">
        <f t="shared" si="185"/>
        <v>0</v>
      </c>
    </row>
    <row r="225" spans="1:10" ht="24" hidden="1" x14ac:dyDescent="0.2">
      <c r="A225" s="4" t="s">
        <v>47</v>
      </c>
      <c r="B225" s="3" t="s">
        <v>409</v>
      </c>
      <c r="C225" s="3" t="s">
        <v>51</v>
      </c>
      <c r="D225" s="272"/>
      <c r="E225" s="67"/>
      <c r="F225" s="67">
        <f>D225+E225</f>
        <v>0</v>
      </c>
      <c r="G225" s="67"/>
      <c r="H225" s="67"/>
      <c r="I225" s="67">
        <f>G225+H225</f>
        <v>0</v>
      </c>
      <c r="J225" s="67"/>
    </row>
    <row r="226" spans="1:10" ht="48" x14ac:dyDescent="0.2">
      <c r="A226" s="4" t="s">
        <v>468</v>
      </c>
      <c r="B226" s="3" t="s">
        <v>300</v>
      </c>
      <c r="C226" s="3"/>
      <c r="D226" s="73">
        <f t="shared" ref="D226:J226" si="186">D227</f>
        <v>2759.8</v>
      </c>
      <c r="E226" s="328">
        <f t="shared" si="186"/>
        <v>659.79</v>
      </c>
      <c r="F226" s="328">
        <f t="shared" si="186"/>
        <v>3419.59</v>
      </c>
      <c r="G226" s="328">
        <f t="shared" si="186"/>
        <v>2759.8</v>
      </c>
      <c r="H226" s="328">
        <f t="shared" si="186"/>
        <v>659.79</v>
      </c>
      <c r="I226" s="328">
        <f t="shared" si="186"/>
        <v>3419.59</v>
      </c>
      <c r="J226" s="328">
        <f t="shared" si="186"/>
        <v>3404.59</v>
      </c>
    </row>
    <row r="227" spans="1:10" ht="24" x14ac:dyDescent="0.2">
      <c r="A227" s="4" t="s">
        <v>469</v>
      </c>
      <c r="B227" s="3" t="s">
        <v>166</v>
      </c>
      <c r="C227" s="3"/>
      <c r="D227" s="73">
        <f t="shared" ref="D227:I227" si="187">D228+D230</f>
        <v>2759.8</v>
      </c>
      <c r="E227" s="328">
        <f t="shared" ref="E227:F227" si="188">E228+E230</f>
        <v>659.79</v>
      </c>
      <c r="F227" s="328">
        <f t="shared" si="188"/>
        <v>3419.59</v>
      </c>
      <c r="G227" s="328">
        <f t="shared" si="187"/>
        <v>2759.8</v>
      </c>
      <c r="H227" s="328">
        <f t="shared" si="187"/>
        <v>659.79</v>
      </c>
      <c r="I227" s="328">
        <f t="shared" si="187"/>
        <v>3419.59</v>
      </c>
      <c r="J227" s="328">
        <f t="shared" ref="J227" si="189">J228+J230</f>
        <v>3404.59</v>
      </c>
    </row>
    <row r="228" spans="1:10" x14ac:dyDescent="0.2">
      <c r="A228" s="4" t="s">
        <v>292</v>
      </c>
      <c r="B228" s="3" t="s">
        <v>165</v>
      </c>
      <c r="C228" s="3"/>
      <c r="D228" s="73">
        <f t="shared" ref="D228:J228" si="190">D229</f>
        <v>2743.8</v>
      </c>
      <c r="E228" s="328">
        <f t="shared" si="190"/>
        <v>635.5</v>
      </c>
      <c r="F228" s="328">
        <f t="shared" si="190"/>
        <v>3379.3</v>
      </c>
      <c r="G228" s="328">
        <f t="shared" si="190"/>
        <v>2743.8</v>
      </c>
      <c r="H228" s="328">
        <f t="shared" si="190"/>
        <v>635.5</v>
      </c>
      <c r="I228" s="328">
        <f t="shared" si="190"/>
        <v>3379.3</v>
      </c>
      <c r="J228" s="328">
        <f t="shared" si="190"/>
        <v>3379.3</v>
      </c>
    </row>
    <row r="229" spans="1:10" ht="48" x14ac:dyDescent="0.2">
      <c r="A229" s="4" t="s">
        <v>38</v>
      </c>
      <c r="B229" s="3" t="s">
        <v>165</v>
      </c>
      <c r="C229" s="3">
        <v>100</v>
      </c>
      <c r="D229" s="272">
        <v>2743.8</v>
      </c>
      <c r="E229" s="328">
        <v>635.5</v>
      </c>
      <c r="F229" s="67">
        <f>D229+E229</f>
        <v>3379.3</v>
      </c>
      <c r="G229" s="328">
        <v>2743.8</v>
      </c>
      <c r="H229" s="328">
        <v>635.5</v>
      </c>
      <c r="I229" s="67">
        <f>G229+H229</f>
        <v>3379.3</v>
      </c>
      <c r="J229" s="328">
        <v>3379.3</v>
      </c>
    </row>
    <row r="230" spans="1:10" x14ac:dyDescent="0.2">
      <c r="A230" s="4" t="s">
        <v>293</v>
      </c>
      <c r="B230" s="3" t="s">
        <v>164</v>
      </c>
      <c r="C230" s="3"/>
      <c r="D230" s="73">
        <f t="shared" ref="D230:I230" si="191">D231+D232</f>
        <v>16</v>
      </c>
      <c r="E230" s="328">
        <f t="shared" ref="E230:F230" si="192">E231+E232</f>
        <v>24.29</v>
      </c>
      <c r="F230" s="328">
        <f t="shared" si="192"/>
        <v>40.29</v>
      </c>
      <c r="G230" s="328">
        <f t="shared" si="191"/>
        <v>16</v>
      </c>
      <c r="H230" s="328">
        <f t="shared" si="191"/>
        <v>24.29</v>
      </c>
      <c r="I230" s="328">
        <f t="shared" si="191"/>
        <v>40.29</v>
      </c>
      <c r="J230" s="328">
        <f t="shared" ref="J230" si="193">J231+J232</f>
        <v>25.29</v>
      </c>
    </row>
    <row r="231" spans="1:10" ht="24" x14ac:dyDescent="0.2">
      <c r="A231" s="4" t="s">
        <v>47</v>
      </c>
      <c r="B231" s="3" t="s">
        <v>164</v>
      </c>
      <c r="C231" s="3" t="s">
        <v>51</v>
      </c>
      <c r="D231" s="272">
        <v>15</v>
      </c>
      <c r="E231" s="328">
        <v>20</v>
      </c>
      <c r="F231" s="67">
        <f>D231+E231</f>
        <v>35</v>
      </c>
      <c r="G231" s="328">
        <v>15</v>
      </c>
      <c r="H231" s="328">
        <v>20</v>
      </c>
      <c r="I231" s="67">
        <f>G231+H231</f>
        <v>35</v>
      </c>
      <c r="J231" s="328">
        <v>20</v>
      </c>
    </row>
    <row r="232" spans="1:10" ht="24" x14ac:dyDescent="0.2">
      <c r="A232" s="7" t="s">
        <v>77</v>
      </c>
      <c r="B232" s="3" t="s">
        <v>164</v>
      </c>
      <c r="C232" s="3" t="s">
        <v>88</v>
      </c>
      <c r="D232" s="272">
        <v>1</v>
      </c>
      <c r="E232" s="328">
        <v>4.29</v>
      </c>
      <c r="F232" s="67">
        <f>D232+E232</f>
        <v>5.29</v>
      </c>
      <c r="G232" s="328">
        <v>1</v>
      </c>
      <c r="H232" s="328">
        <v>4.29</v>
      </c>
      <c r="I232" s="67">
        <f>G232+H232</f>
        <v>5.29</v>
      </c>
      <c r="J232" s="328">
        <v>5.29</v>
      </c>
    </row>
    <row r="233" spans="1:10" ht="72" x14ac:dyDescent="0.2">
      <c r="A233" s="4" t="s">
        <v>402</v>
      </c>
      <c r="B233" s="4" t="s">
        <v>299</v>
      </c>
      <c r="C233" s="4"/>
      <c r="D233" s="80">
        <f t="shared" ref="D233:J233" si="194">D234</f>
        <v>1078.96</v>
      </c>
      <c r="E233" s="337">
        <f t="shared" si="194"/>
        <v>-86.87</v>
      </c>
      <c r="F233" s="337">
        <f t="shared" si="194"/>
        <v>992.09</v>
      </c>
      <c r="G233" s="337">
        <f t="shared" si="194"/>
        <v>1078.96</v>
      </c>
      <c r="H233" s="337">
        <f t="shared" si="194"/>
        <v>-86.87</v>
      </c>
      <c r="I233" s="337">
        <f t="shared" si="194"/>
        <v>992.09</v>
      </c>
      <c r="J233" s="337">
        <f t="shared" si="194"/>
        <v>992.09</v>
      </c>
    </row>
    <row r="234" spans="1:10" ht="36" x14ac:dyDescent="0.2">
      <c r="A234" s="4" t="s">
        <v>382</v>
      </c>
      <c r="B234" s="4" t="s">
        <v>403</v>
      </c>
      <c r="C234" s="4"/>
      <c r="D234" s="80">
        <f t="shared" ref="D234:I234" si="195">D235+D237</f>
        <v>1078.96</v>
      </c>
      <c r="E234" s="337">
        <f t="shared" ref="E234:F234" si="196">E235+E237</f>
        <v>-86.87</v>
      </c>
      <c r="F234" s="337">
        <f t="shared" si="196"/>
        <v>992.09</v>
      </c>
      <c r="G234" s="337">
        <f t="shared" si="195"/>
        <v>1078.96</v>
      </c>
      <c r="H234" s="337">
        <f t="shared" si="195"/>
        <v>-86.87</v>
      </c>
      <c r="I234" s="337">
        <f t="shared" si="195"/>
        <v>992.09</v>
      </c>
      <c r="J234" s="337">
        <f t="shared" ref="J234" si="197">J235+J237</f>
        <v>992.09</v>
      </c>
    </row>
    <row r="235" spans="1:10" ht="36" x14ac:dyDescent="0.2">
      <c r="A235" s="4" t="s">
        <v>301</v>
      </c>
      <c r="B235" s="4" t="s">
        <v>290</v>
      </c>
      <c r="C235" s="4"/>
      <c r="D235" s="80">
        <f t="shared" ref="D235:J235" si="198">D236</f>
        <v>865.76</v>
      </c>
      <c r="E235" s="337">
        <f t="shared" si="198"/>
        <v>86.08</v>
      </c>
      <c r="F235" s="337">
        <f t="shared" si="198"/>
        <v>951.84</v>
      </c>
      <c r="G235" s="337">
        <f t="shared" si="198"/>
        <v>865.76</v>
      </c>
      <c r="H235" s="337">
        <f t="shared" si="198"/>
        <v>86.08</v>
      </c>
      <c r="I235" s="337">
        <f t="shared" si="198"/>
        <v>951.84</v>
      </c>
      <c r="J235" s="337">
        <f t="shared" si="198"/>
        <v>951.84</v>
      </c>
    </row>
    <row r="236" spans="1:10" ht="48" x14ac:dyDescent="0.2">
      <c r="A236" s="4" t="s">
        <v>38</v>
      </c>
      <c r="B236" s="4" t="s">
        <v>290</v>
      </c>
      <c r="C236" s="4" t="s">
        <v>34</v>
      </c>
      <c r="D236" s="272">
        <v>865.76</v>
      </c>
      <c r="E236" s="337">
        <v>86.08</v>
      </c>
      <c r="F236" s="67">
        <f>D236+E236</f>
        <v>951.84</v>
      </c>
      <c r="G236" s="337">
        <v>865.76</v>
      </c>
      <c r="H236" s="337">
        <v>86.08</v>
      </c>
      <c r="I236" s="67">
        <f>G236+H236</f>
        <v>951.84</v>
      </c>
      <c r="J236" s="337">
        <v>951.84</v>
      </c>
    </row>
    <row r="237" spans="1:10" ht="24" x14ac:dyDescent="0.2">
      <c r="A237" s="4" t="s">
        <v>302</v>
      </c>
      <c r="B237" s="4" t="s">
        <v>289</v>
      </c>
      <c r="C237" s="4"/>
      <c r="D237" s="80">
        <f t="shared" ref="D237:I237" si="199">D238+D239</f>
        <v>213.2</v>
      </c>
      <c r="E237" s="337">
        <f t="shared" ref="E237:F237" si="200">E238+E239</f>
        <v>-172.95</v>
      </c>
      <c r="F237" s="337">
        <f t="shared" si="200"/>
        <v>40.25</v>
      </c>
      <c r="G237" s="337">
        <f t="shared" si="199"/>
        <v>213.2</v>
      </c>
      <c r="H237" s="337">
        <f t="shared" si="199"/>
        <v>-172.95</v>
      </c>
      <c r="I237" s="337">
        <f t="shared" si="199"/>
        <v>40.25</v>
      </c>
      <c r="J237" s="337">
        <f t="shared" ref="J237" si="201">J238+J239</f>
        <v>40.25</v>
      </c>
    </row>
    <row r="238" spans="1:10" ht="24" x14ac:dyDescent="0.2">
      <c r="A238" s="4" t="s">
        <v>47</v>
      </c>
      <c r="B238" s="4" t="s">
        <v>289</v>
      </c>
      <c r="C238" s="4" t="s">
        <v>51</v>
      </c>
      <c r="D238" s="272">
        <v>171.2</v>
      </c>
      <c r="E238" s="337">
        <v>-143.27000000000001</v>
      </c>
      <c r="F238" s="67">
        <f>D238+E238</f>
        <v>27.93</v>
      </c>
      <c r="G238" s="337">
        <v>171.2</v>
      </c>
      <c r="H238" s="337">
        <v>-143.27000000000001</v>
      </c>
      <c r="I238" s="67">
        <f>G238+H238</f>
        <v>27.93</v>
      </c>
      <c r="J238" s="337">
        <v>27.93</v>
      </c>
    </row>
    <row r="239" spans="1:10" ht="24" x14ac:dyDescent="0.2">
      <c r="A239" s="4" t="s">
        <v>77</v>
      </c>
      <c r="B239" s="4" t="s">
        <v>289</v>
      </c>
      <c r="C239" s="4" t="s">
        <v>88</v>
      </c>
      <c r="D239" s="272">
        <v>42</v>
      </c>
      <c r="E239" s="337">
        <v>-29.68</v>
      </c>
      <c r="F239" s="67">
        <f>D239+E239</f>
        <v>12.32</v>
      </c>
      <c r="G239" s="337">
        <v>42</v>
      </c>
      <c r="H239" s="337">
        <v>-29.68</v>
      </c>
      <c r="I239" s="67">
        <f>G239+H239</f>
        <v>12.32</v>
      </c>
      <c r="J239" s="337">
        <v>12.32</v>
      </c>
    </row>
    <row r="240" spans="1:10" ht="48" x14ac:dyDescent="0.2">
      <c r="A240" s="4" t="s">
        <v>376</v>
      </c>
      <c r="B240" s="3" t="s">
        <v>138</v>
      </c>
      <c r="C240" s="3"/>
      <c r="D240" s="73">
        <f>D241+D247+D257+D260+D253</f>
        <v>1098.0999999999999</v>
      </c>
      <c r="E240" s="328">
        <f t="shared" ref="E240:J240" si="202">E241+E247+E257+E260+E253</f>
        <v>-166.2</v>
      </c>
      <c r="F240" s="328">
        <f t="shared" si="202"/>
        <v>931.9</v>
      </c>
      <c r="G240" s="328">
        <f t="shared" si="202"/>
        <v>598.1</v>
      </c>
      <c r="H240" s="328">
        <f t="shared" si="202"/>
        <v>333.8</v>
      </c>
      <c r="I240" s="328">
        <f t="shared" si="202"/>
        <v>931.9</v>
      </c>
      <c r="J240" s="328">
        <f t="shared" si="202"/>
        <v>931.9</v>
      </c>
    </row>
    <row r="241" spans="1:11" ht="48" x14ac:dyDescent="0.2">
      <c r="A241" s="4" t="s">
        <v>378</v>
      </c>
      <c r="B241" s="3" t="s">
        <v>379</v>
      </c>
      <c r="C241" s="3"/>
      <c r="D241" s="73">
        <f t="shared" ref="D241:I241" si="203">D242+D244</f>
        <v>15</v>
      </c>
      <c r="E241" s="328">
        <f t="shared" ref="E241:F241" si="204">E242+E244</f>
        <v>-15</v>
      </c>
      <c r="F241" s="328">
        <f t="shared" si="204"/>
        <v>0</v>
      </c>
      <c r="G241" s="328">
        <f t="shared" si="203"/>
        <v>15</v>
      </c>
      <c r="H241" s="328">
        <f t="shared" si="203"/>
        <v>-15</v>
      </c>
      <c r="I241" s="328">
        <f t="shared" si="203"/>
        <v>0</v>
      </c>
      <c r="J241" s="328">
        <f t="shared" ref="J241" si="205">J242+J244</f>
        <v>0</v>
      </c>
    </row>
    <row r="242" spans="1:11" ht="24" x14ac:dyDescent="0.2">
      <c r="A242" s="4" t="s">
        <v>384</v>
      </c>
      <c r="B242" s="3" t="s">
        <v>160</v>
      </c>
      <c r="C242" s="3"/>
      <c r="D242" s="73">
        <f t="shared" ref="D242:J242" si="206">D243</f>
        <v>15</v>
      </c>
      <c r="E242" s="328">
        <f t="shared" si="206"/>
        <v>-15</v>
      </c>
      <c r="F242" s="328">
        <f t="shared" si="206"/>
        <v>0</v>
      </c>
      <c r="G242" s="328">
        <f t="shared" si="206"/>
        <v>15</v>
      </c>
      <c r="H242" s="328">
        <f t="shared" si="206"/>
        <v>-15</v>
      </c>
      <c r="I242" s="328">
        <f t="shared" si="206"/>
        <v>0</v>
      </c>
      <c r="J242" s="328">
        <f t="shared" si="206"/>
        <v>0</v>
      </c>
    </row>
    <row r="243" spans="1:11" ht="24" x14ac:dyDescent="0.2">
      <c r="A243" s="4" t="s">
        <v>47</v>
      </c>
      <c r="B243" s="3" t="s">
        <v>160</v>
      </c>
      <c r="C243" s="3">
        <v>200</v>
      </c>
      <c r="D243" s="272">
        <v>15</v>
      </c>
      <c r="E243" s="328">
        <v>-15</v>
      </c>
      <c r="F243" s="67">
        <f>D243+E243</f>
        <v>0</v>
      </c>
      <c r="G243" s="328">
        <v>15</v>
      </c>
      <c r="H243" s="328">
        <v>-15</v>
      </c>
      <c r="I243" s="67">
        <f>G243+H243</f>
        <v>0</v>
      </c>
      <c r="J243" s="328"/>
    </row>
    <row r="244" spans="1:11" ht="36" hidden="1" x14ac:dyDescent="0.2">
      <c r="A244" s="4" t="s">
        <v>303</v>
      </c>
      <c r="B244" s="3" t="s">
        <v>564</v>
      </c>
      <c r="C244" s="3"/>
      <c r="D244" s="73">
        <f>D245+D246</f>
        <v>0</v>
      </c>
      <c r="E244" s="328">
        <f t="shared" ref="E244:F244" si="207">E245+E246</f>
        <v>0</v>
      </c>
      <c r="F244" s="328">
        <f t="shared" si="207"/>
        <v>0</v>
      </c>
      <c r="G244" s="328">
        <f t="shared" ref="G244:I244" si="208">G245+G246</f>
        <v>0</v>
      </c>
      <c r="H244" s="328">
        <f t="shared" si="208"/>
        <v>0</v>
      </c>
      <c r="I244" s="328">
        <f t="shared" si="208"/>
        <v>0</v>
      </c>
      <c r="J244" s="328">
        <f t="shared" ref="J244" si="209">J245+J246</f>
        <v>0</v>
      </c>
    </row>
    <row r="245" spans="1:11" ht="24" hidden="1" x14ac:dyDescent="0.2">
      <c r="A245" s="4" t="s">
        <v>47</v>
      </c>
      <c r="B245" s="3" t="s">
        <v>564</v>
      </c>
      <c r="C245" s="3">
        <v>200</v>
      </c>
      <c r="D245" s="272"/>
      <c r="E245" s="328"/>
      <c r="F245" s="67">
        <f>D245+E245</f>
        <v>0</v>
      </c>
      <c r="G245" s="328"/>
      <c r="H245" s="328"/>
      <c r="I245" s="67">
        <f>G245+H245</f>
        <v>0</v>
      </c>
      <c r="J245" s="328"/>
      <c r="K245" s="274"/>
    </row>
    <row r="246" spans="1:11" hidden="1" x14ac:dyDescent="0.2">
      <c r="A246" s="4" t="s">
        <v>45</v>
      </c>
      <c r="B246" s="3" t="s">
        <v>158</v>
      </c>
      <c r="C246" s="3" t="s">
        <v>43</v>
      </c>
      <c r="D246" s="272"/>
      <c r="E246" s="328"/>
      <c r="F246" s="67">
        <f>D246+E246</f>
        <v>0</v>
      </c>
      <c r="G246" s="328">
        <v>0</v>
      </c>
      <c r="H246" s="328"/>
      <c r="I246" s="67">
        <f>G246+H246</f>
        <v>0</v>
      </c>
      <c r="J246" s="328"/>
      <c r="K246" s="274"/>
    </row>
    <row r="247" spans="1:11" ht="36" x14ac:dyDescent="0.2">
      <c r="A247" s="4" t="s">
        <v>159</v>
      </c>
      <c r="B247" s="3" t="s">
        <v>385</v>
      </c>
      <c r="C247" s="3"/>
      <c r="D247" s="73">
        <f t="shared" ref="D247:F247" si="210">D248+D250</f>
        <v>25</v>
      </c>
      <c r="E247" s="328">
        <f t="shared" ref="E247" si="211">E248+E250</f>
        <v>-25</v>
      </c>
      <c r="F247" s="328">
        <f t="shared" si="210"/>
        <v>0</v>
      </c>
      <c r="G247" s="328">
        <f t="shared" ref="G247:I247" si="212">G248+G250</f>
        <v>25</v>
      </c>
      <c r="H247" s="328">
        <f t="shared" si="212"/>
        <v>-25</v>
      </c>
      <c r="I247" s="328">
        <f t="shared" si="212"/>
        <v>0</v>
      </c>
      <c r="J247" s="328">
        <f t="shared" ref="J247" si="213">J248+J250</f>
        <v>0</v>
      </c>
    </row>
    <row r="248" spans="1:11" ht="36" x14ac:dyDescent="0.2">
      <c r="A248" s="4" t="s">
        <v>387</v>
      </c>
      <c r="B248" s="3" t="s">
        <v>386</v>
      </c>
      <c r="C248" s="3"/>
      <c r="D248" s="73">
        <f t="shared" ref="D248:F248" si="214">D249</f>
        <v>25</v>
      </c>
      <c r="E248" s="328">
        <f t="shared" ref="E248" si="215">E249</f>
        <v>-25</v>
      </c>
      <c r="F248" s="328">
        <f t="shared" si="214"/>
        <v>0</v>
      </c>
      <c r="G248" s="328">
        <f t="shared" ref="G248:J248" si="216">G249</f>
        <v>25</v>
      </c>
      <c r="H248" s="328">
        <f t="shared" si="216"/>
        <v>-25</v>
      </c>
      <c r="I248" s="328">
        <f t="shared" si="216"/>
        <v>0</v>
      </c>
      <c r="J248" s="328">
        <f t="shared" si="216"/>
        <v>0</v>
      </c>
    </row>
    <row r="249" spans="1:11" ht="24" x14ac:dyDescent="0.2">
      <c r="A249" s="4" t="s">
        <v>47</v>
      </c>
      <c r="B249" s="3" t="s">
        <v>386</v>
      </c>
      <c r="C249" s="3">
        <v>200</v>
      </c>
      <c r="D249" s="272">
        <v>25</v>
      </c>
      <c r="E249" s="328">
        <v>-25</v>
      </c>
      <c r="F249" s="67">
        <f>D249+E249</f>
        <v>0</v>
      </c>
      <c r="G249" s="328">
        <v>25</v>
      </c>
      <c r="H249" s="328">
        <v>-25</v>
      </c>
      <c r="I249" s="67">
        <f>G249+H249</f>
        <v>0</v>
      </c>
      <c r="J249" s="328"/>
    </row>
    <row r="250" spans="1:11" ht="48" hidden="1" x14ac:dyDescent="0.2">
      <c r="A250" s="4" t="s">
        <v>308</v>
      </c>
      <c r="B250" s="3" t="s">
        <v>388</v>
      </c>
      <c r="C250" s="3"/>
      <c r="D250" s="73">
        <f t="shared" ref="D250:I250" si="217">D251+D252</f>
        <v>0</v>
      </c>
      <c r="E250" s="328">
        <f t="shared" ref="E250:F250" si="218">E251+E252</f>
        <v>0</v>
      </c>
      <c r="F250" s="328">
        <f t="shared" si="218"/>
        <v>0</v>
      </c>
      <c r="G250" s="328">
        <f t="shared" si="217"/>
        <v>0</v>
      </c>
      <c r="H250" s="328">
        <f t="shared" si="217"/>
        <v>0</v>
      </c>
      <c r="I250" s="328">
        <f t="shared" si="217"/>
        <v>0</v>
      </c>
      <c r="J250" s="328">
        <f t="shared" ref="J250" si="219">J251+J252</f>
        <v>0</v>
      </c>
    </row>
    <row r="251" spans="1:11" ht="24" hidden="1" x14ac:dyDescent="0.2">
      <c r="A251" s="4" t="s">
        <v>47</v>
      </c>
      <c r="B251" s="3" t="s">
        <v>388</v>
      </c>
      <c r="C251" s="3">
        <v>200</v>
      </c>
      <c r="D251" s="272"/>
      <c r="E251" s="328"/>
      <c r="F251" s="67">
        <f>D251+E251</f>
        <v>0</v>
      </c>
      <c r="G251" s="328"/>
      <c r="H251" s="328"/>
      <c r="I251" s="67">
        <f>G251+H251</f>
        <v>0</v>
      </c>
      <c r="J251" s="328"/>
    </row>
    <row r="252" spans="1:11" hidden="1" x14ac:dyDescent="0.2">
      <c r="A252" s="4" t="s">
        <v>45</v>
      </c>
      <c r="B252" s="3" t="s">
        <v>388</v>
      </c>
      <c r="C252" s="3" t="s">
        <v>43</v>
      </c>
      <c r="D252" s="272"/>
      <c r="E252" s="328"/>
      <c r="F252" s="67">
        <f>D252+E252</f>
        <v>0</v>
      </c>
      <c r="G252" s="328"/>
      <c r="H252" s="328"/>
      <c r="I252" s="67">
        <f>G252+H252</f>
        <v>0</v>
      </c>
      <c r="J252" s="328"/>
    </row>
    <row r="253" spans="1:11" ht="24" x14ac:dyDescent="0.2">
      <c r="A253" s="4" t="s">
        <v>363</v>
      </c>
      <c r="B253" s="3" t="s">
        <v>554</v>
      </c>
      <c r="C253" s="3"/>
      <c r="D253" s="276">
        <f t="shared" ref="D253:J253" si="220">D254</f>
        <v>0</v>
      </c>
      <c r="E253" s="332">
        <f t="shared" si="220"/>
        <v>931.9</v>
      </c>
      <c r="F253" s="332">
        <f t="shared" si="220"/>
        <v>931.9</v>
      </c>
      <c r="G253" s="332">
        <f t="shared" si="220"/>
        <v>0</v>
      </c>
      <c r="H253" s="332">
        <f t="shared" si="220"/>
        <v>931.9</v>
      </c>
      <c r="I253" s="332">
        <f t="shared" si="220"/>
        <v>931.9</v>
      </c>
      <c r="J253" s="332">
        <f t="shared" si="220"/>
        <v>931.9</v>
      </c>
    </row>
    <row r="254" spans="1:11" ht="36" x14ac:dyDescent="0.2">
      <c r="A254" s="4" t="s">
        <v>364</v>
      </c>
      <c r="B254" s="3" t="s">
        <v>555</v>
      </c>
      <c r="C254" s="3"/>
      <c r="D254" s="276">
        <f t="shared" ref="D254:J254" si="221">D255+D256</f>
        <v>0</v>
      </c>
      <c r="E254" s="332">
        <f t="shared" si="221"/>
        <v>931.9</v>
      </c>
      <c r="F254" s="332">
        <f t="shared" si="221"/>
        <v>931.9</v>
      </c>
      <c r="G254" s="332">
        <f t="shared" si="221"/>
        <v>0</v>
      </c>
      <c r="H254" s="332">
        <f t="shared" si="221"/>
        <v>931.9</v>
      </c>
      <c r="I254" s="332">
        <f t="shared" si="221"/>
        <v>931.9</v>
      </c>
      <c r="J254" s="332">
        <f t="shared" si="221"/>
        <v>931.9</v>
      </c>
    </row>
    <row r="255" spans="1:11" ht="48" x14ac:dyDescent="0.2">
      <c r="A255" s="4" t="s">
        <v>38</v>
      </c>
      <c r="B255" s="3" t="s">
        <v>555</v>
      </c>
      <c r="C255" s="3" t="s">
        <v>34</v>
      </c>
      <c r="D255" s="272"/>
      <c r="E255" s="332">
        <v>722</v>
      </c>
      <c r="F255" s="67">
        <f>D255+E255</f>
        <v>722</v>
      </c>
      <c r="G255" s="332"/>
      <c r="H255" s="332">
        <v>722</v>
      </c>
      <c r="I255" s="67">
        <f>G255+H255</f>
        <v>722</v>
      </c>
      <c r="J255" s="332">
        <v>722</v>
      </c>
    </row>
    <row r="256" spans="1:11" ht="24" x14ac:dyDescent="0.2">
      <c r="A256" s="4" t="s">
        <v>47</v>
      </c>
      <c r="B256" s="3" t="s">
        <v>555</v>
      </c>
      <c r="C256" s="3" t="s">
        <v>51</v>
      </c>
      <c r="D256" s="272"/>
      <c r="E256" s="332">
        <v>209.9</v>
      </c>
      <c r="F256" s="67">
        <f>D256+E256</f>
        <v>209.9</v>
      </c>
      <c r="G256" s="332"/>
      <c r="H256" s="332">
        <v>209.9</v>
      </c>
      <c r="I256" s="67">
        <f>G256+H256</f>
        <v>209.9</v>
      </c>
      <c r="J256" s="332">
        <v>209.9</v>
      </c>
    </row>
    <row r="257" spans="1:10" ht="24" x14ac:dyDescent="0.2">
      <c r="A257" s="4" t="s">
        <v>137</v>
      </c>
      <c r="B257" s="3" t="s">
        <v>417</v>
      </c>
      <c r="C257" s="3"/>
      <c r="D257" s="75">
        <f t="shared" ref="D257:J258" si="222">D258</f>
        <v>558.1</v>
      </c>
      <c r="E257" s="327">
        <f t="shared" si="222"/>
        <v>-558.1</v>
      </c>
      <c r="F257" s="327">
        <f t="shared" si="222"/>
        <v>0</v>
      </c>
      <c r="G257" s="327">
        <f t="shared" si="222"/>
        <v>558.1</v>
      </c>
      <c r="H257" s="327">
        <f t="shared" si="222"/>
        <v>-558.1</v>
      </c>
      <c r="I257" s="327">
        <f t="shared" si="222"/>
        <v>0</v>
      </c>
      <c r="J257" s="327">
        <f t="shared" si="222"/>
        <v>0</v>
      </c>
    </row>
    <row r="258" spans="1:10" ht="36" x14ac:dyDescent="0.2">
      <c r="A258" s="4" t="s">
        <v>418</v>
      </c>
      <c r="B258" s="3" t="s">
        <v>419</v>
      </c>
      <c r="C258" s="3"/>
      <c r="D258" s="75">
        <f t="shared" si="222"/>
        <v>558.1</v>
      </c>
      <c r="E258" s="327">
        <f t="shared" si="222"/>
        <v>-558.1</v>
      </c>
      <c r="F258" s="327">
        <f t="shared" si="222"/>
        <v>0</v>
      </c>
      <c r="G258" s="327">
        <f t="shared" si="222"/>
        <v>558.1</v>
      </c>
      <c r="H258" s="327">
        <f t="shared" si="222"/>
        <v>-558.1</v>
      </c>
      <c r="I258" s="327">
        <f t="shared" si="222"/>
        <v>0</v>
      </c>
      <c r="J258" s="327">
        <f t="shared" si="222"/>
        <v>0</v>
      </c>
    </row>
    <row r="259" spans="1:10" ht="24" x14ac:dyDescent="0.2">
      <c r="A259" s="4" t="s">
        <v>47</v>
      </c>
      <c r="B259" s="3" t="s">
        <v>419</v>
      </c>
      <c r="C259" s="3" t="s">
        <v>51</v>
      </c>
      <c r="D259" s="272">
        <v>558.1</v>
      </c>
      <c r="E259" s="327">
        <v>-558.1</v>
      </c>
      <c r="F259" s="67">
        <f>D259+E259</f>
        <v>0</v>
      </c>
      <c r="G259" s="327">
        <v>558.1</v>
      </c>
      <c r="H259" s="327">
        <v>-558.1</v>
      </c>
      <c r="I259" s="67">
        <f>G259+H259</f>
        <v>0</v>
      </c>
      <c r="J259" s="327"/>
    </row>
    <row r="260" spans="1:10" ht="60" hidden="1" x14ac:dyDescent="0.2">
      <c r="A260" s="4" t="s">
        <v>163</v>
      </c>
      <c r="B260" s="3" t="s">
        <v>383</v>
      </c>
      <c r="C260" s="3"/>
      <c r="D260" s="73">
        <f>D261</f>
        <v>500</v>
      </c>
      <c r="E260" s="328">
        <f t="shared" ref="E260:J260" si="223">E261</f>
        <v>-500</v>
      </c>
      <c r="F260" s="328">
        <f t="shared" si="223"/>
        <v>0</v>
      </c>
      <c r="G260" s="328">
        <f t="shared" si="223"/>
        <v>0</v>
      </c>
      <c r="H260" s="328">
        <f t="shared" si="223"/>
        <v>0</v>
      </c>
      <c r="I260" s="328">
        <f t="shared" si="223"/>
        <v>0</v>
      </c>
      <c r="J260" s="328">
        <f t="shared" si="223"/>
        <v>0</v>
      </c>
    </row>
    <row r="261" spans="1:10" ht="60" hidden="1" x14ac:dyDescent="0.2">
      <c r="A261" s="7" t="s">
        <v>565</v>
      </c>
      <c r="B261" s="3" t="s">
        <v>566</v>
      </c>
      <c r="C261" s="3"/>
      <c r="D261" s="73">
        <f>D262</f>
        <v>500</v>
      </c>
      <c r="E261" s="328">
        <f t="shared" ref="E261:J261" si="224">E262</f>
        <v>-500</v>
      </c>
      <c r="F261" s="328">
        <f t="shared" si="224"/>
        <v>0</v>
      </c>
      <c r="G261" s="328">
        <f t="shared" si="224"/>
        <v>0</v>
      </c>
      <c r="H261" s="328">
        <f t="shared" si="224"/>
        <v>0</v>
      </c>
      <c r="I261" s="328">
        <f t="shared" si="224"/>
        <v>0</v>
      </c>
      <c r="J261" s="328">
        <f t="shared" si="224"/>
        <v>0</v>
      </c>
    </row>
    <row r="262" spans="1:10" ht="24" hidden="1" x14ac:dyDescent="0.2">
      <c r="A262" s="4" t="s">
        <v>47</v>
      </c>
      <c r="B262" s="3" t="s">
        <v>566</v>
      </c>
      <c r="C262" s="3" t="s">
        <v>51</v>
      </c>
      <c r="D262" s="272">
        <v>500</v>
      </c>
      <c r="E262" s="328">
        <v>-500</v>
      </c>
      <c r="F262" s="67">
        <f>D262+E262</f>
        <v>0</v>
      </c>
      <c r="G262" s="328"/>
      <c r="H262" s="328"/>
      <c r="I262" s="67">
        <f>G262+H262</f>
        <v>0</v>
      </c>
      <c r="J262" s="328"/>
    </row>
    <row r="263" spans="1:10" ht="48" x14ac:dyDescent="0.2">
      <c r="A263" s="4" t="s">
        <v>584</v>
      </c>
      <c r="B263" s="3" t="s">
        <v>133</v>
      </c>
      <c r="C263" s="3"/>
      <c r="D263" s="79">
        <f>D264+D270+D278+D287+D281</f>
        <v>6090.7</v>
      </c>
      <c r="E263" s="332">
        <f t="shared" ref="E263:J263" si="225">E264+E270+E278+E287+E281</f>
        <v>-5051.03</v>
      </c>
      <c r="F263" s="332">
        <f t="shared" si="225"/>
        <v>1039.67</v>
      </c>
      <c r="G263" s="332">
        <f t="shared" si="225"/>
        <v>6248.8</v>
      </c>
      <c r="H263" s="332">
        <f t="shared" si="225"/>
        <v>-5559.63</v>
      </c>
      <c r="I263" s="332">
        <f t="shared" si="225"/>
        <v>689.17</v>
      </c>
      <c r="J263" s="332">
        <f t="shared" si="225"/>
        <v>689.17</v>
      </c>
    </row>
    <row r="264" spans="1:10" ht="36" x14ac:dyDescent="0.2">
      <c r="A264" s="4" t="s">
        <v>136</v>
      </c>
      <c r="B264" s="3" t="s">
        <v>368</v>
      </c>
      <c r="C264" s="3"/>
      <c r="D264" s="75">
        <f t="shared" ref="D264:I264" si="226">D265+D268</f>
        <v>151.30000000000001</v>
      </c>
      <c r="E264" s="327">
        <f t="shared" ref="E264:F264" si="227">E265+E268</f>
        <v>-151.30000000000001</v>
      </c>
      <c r="F264" s="327">
        <f t="shared" si="227"/>
        <v>0</v>
      </c>
      <c r="G264" s="327">
        <f t="shared" si="226"/>
        <v>151.30000000000001</v>
      </c>
      <c r="H264" s="327">
        <f t="shared" si="226"/>
        <v>-151.30000000000001</v>
      </c>
      <c r="I264" s="327">
        <f t="shared" si="226"/>
        <v>0</v>
      </c>
      <c r="J264" s="327">
        <f t="shared" ref="J264" si="228">J265+J268</f>
        <v>0</v>
      </c>
    </row>
    <row r="265" spans="1:10" ht="24" x14ac:dyDescent="0.2">
      <c r="A265" s="4" t="s">
        <v>420</v>
      </c>
      <c r="B265" s="3" t="s">
        <v>421</v>
      </c>
      <c r="C265" s="3"/>
      <c r="D265" s="75">
        <f t="shared" ref="D265:I265" si="229">D266+D267</f>
        <v>151</v>
      </c>
      <c r="E265" s="327">
        <f t="shared" ref="E265:F265" si="230">E266+E267</f>
        <v>-151</v>
      </c>
      <c r="F265" s="327">
        <f t="shared" si="230"/>
        <v>0</v>
      </c>
      <c r="G265" s="327">
        <f t="shared" si="229"/>
        <v>151</v>
      </c>
      <c r="H265" s="327">
        <f t="shared" si="229"/>
        <v>-151</v>
      </c>
      <c r="I265" s="327">
        <f t="shared" si="229"/>
        <v>0</v>
      </c>
      <c r="J265" s="327">
        <f t="shared" ref="J265" si="231">J266+J267</f>
        <v>0</v>
      </c>
    </row>
    <row r="266" spans="1:10" ht="24" x14ac:dyDescent="0.2">
      <c r="A266" s="4" t="s">
        <v>47</v>
      </c>
      <c r="B266" s="3" t="s">
        <v>421</v>
      </c>
      <c r="C266" s="3">
        <v>200</v>
      </c>
      <c r="D266" s="272">
        <v>151</v>
      </c>
      <c r="E266" s="327">
        <v>-151</v>
      </c>
      <c r="F266" s="67">
        <f>D266+E266</f>
        <v>0</v>
      </c>
      <c r="G266" s="327">
        <v>151</v>
      </c>
      <c r="H266" s="327">
        <v>-151</v>
      </c>
      <c r="I266" s="67">
        <f>G266+H266</f>
        <v>0</v>
      </c>
      <c r="J266" s="327"/>
    </row>
    <row r="267" spans="1:10" ht="24" hidden="1" x14ac:dyDescent="0.2">
      <c r="A267" s="4" t="s">
        <v>74</v>
      </c>
      <c r="B267" s="3" t="s">
        <v>421</v>
      </c>
      <c r="C267" s="3" t="s">
        <v>73</v>
      </c>
      <c r="D267" s="272"/>
      <c r="E267" s="327"/>
      <c r="F267" s="67">
        <f>D267+E267</f>
        <v>0</v>
      </c>
      <c r="G267" s="327"/>
      <c r="H267" s="327"/>
      <c r="I267" s="67">
        <f>G267+H267</f>
        <v>0</v>
      </c>
      <c r="J267" s="327"/>
    </row>
    <row r="268" spans="1:10" ht="48" x14ac:dyDescent="0.2">
      <c r="A268" s="4" t="s">
        <v>482</v>
      </c>
      <c r="B268" s="3" t="s">
        <v>369</v>
      </c>
      <c r="C268" s="3"/>
      <c r="D268" s="79">
        <f t="shared" ref="D268:J268" si="232">D269</f>
        <v>0.3</v>
      </c>
      <c r="E268" s="332">
        <f t="shared" si="232"/>
        <v>-0.3</v>
      </c>
      <c r="F268" s="332">
        <f t="shared" si="232"/>
        <v>0</v>
      </c>
      <c r="G268" s="332">
        <f t="shared" si="232"/>
        <v>0.3</v>
      </c>
      <c r="H268" s="332">
        <f t="shared" si="232"/>
        <v>-0.3</v>
      </c>
      <c r="I268" s="332">
        <f t="shared" si="232"/>
        <v>0</v>
      </c>
      <c r="J268" s="332">
        <f t="shared" si="232"/>
        <v>0</v>
      </c>
    </row>
    <row r="269" spans="1:10" ht="24" x14ac:dyDescent="0.2">
      <c r="A269" s="4" t="s">
        <v>47</v>
      </c>
      <c r="B269" s="3" t="s">
        <v>369</v>
      </c>
      <c r="C269" s="3" t="s">
        <v>51</v>
      </c>
      <c r="D269" s="272">
        <v>0.3</v>
      </c>
      <c r="E269" s="332">
        <v>-0.3</v>
      </c>
      <c r="F269" s="67">
        <f>D269+E269</f>
        <v>0</v>
      </c>
      <c r="G269" s="332">
        <v>0.3</v>
      </c>
      <c r="H269" s="332">
        <v>-0.3</v>
      </c>
      <c r="I269" s="67">
        <f>G269+H269</f>
        <v>0</v>
      </c>
      <c r="J269" s="332"/>
    </row>
    <row r="270" spans="1:10" ht="24" x14ac:dyDescent="0.2">
      <c r="A270" s="4" t="s">
        <v>422</v>
      </c>
      <c r="B270" s="3" t="s">
        <v>424</v>
      </c>
      <c r="C270" s="3"/>
      <c r="D270" s="75">
        <f>D271+D273+D275</f>
        <v>99.5</v>
      </c>
      <c r="E270" s="327">
        <f t="shared" ref="E270:J270" si="233">E271+E273+E275</f>
        <v>57</v>
      </c>
      <c r="F270" s="327">
        <f t="shared" si="233"/>
        <v>156.5</v>
      </c>
      <c r="G270" s="327">
        <f t="shared" si="233"/>
        <v>99.5</v>
      </c>
      <c r="H270" s="327">
        <f t="shared" si="233"/>
        <v>0</v>
      </c>
      <c r="I270" s="327">
        <f t="shared" si="233"/>
        <v>99.5</v>
      </c>
      <c r="J270" s="327">
        <f t="shared" si="233"/>
        <v>99.5</v>
      </c>
    </row>
    <row r="271" spans="1:10" hidden="1" x14ac:dyDescent="0.2">
      <c r="A271" s="4" t="s">
        <v>589</v>
      </c>
      <c r="B271" s="3" t="s">
        <v>590</v>
      </c>
      <c r="C271" s="3"/>
      <c r="D271" s="273">
        <f>D273+D272</f>
        <v>0</v>
      </c>
      <c r="E271" s="327">
        <f t="shared" ref="E271:J271" si="234">E273+E272</f>
        <v>57</v>
      </c>
      <c r="F271" s="327">
        <f t="shared" si="234"/>
        <v>57</v>
      </c>
      <c r="G271" s="327">
        <f t="shared" si="234"/>
        <v>0</v>
      </c>
      <c r="H271" s="327">
        <f t="shared" si="234"/>
        <v>0</v>
      </c>
      <c r="I271" s="327">
        <f t="shared" si="234"/>
        <v>0</v>
      </c>
      <c r="J271" s="327">
        <f t="shared" si="234"/>
        <v>0</v>
      </c>
    </row>
    <row r="272" spans="1:10" ht="24" hidden="1" x14ac:dyDescent="0.2">
      <c r="A272" s="4" t="s">
        <v>47</v>
      </c>
      <c r="B272" s="3" t="s">
        <v>590</v>
      </c>
      <c r="C272" s="3" t="s">
        <v>51</v>
      </c>
      <c r="D272" s="272"/>
      <c r="E272" s="327">
        <v>57</v>
      </c>
      <c r="F272" s="67">
        <f>D272+E272</f>
        <v>57</v>
      </c>
      <c r="G272" s="327"/>
      <c r="H272" s="327"/>
      <c r="I272" s="67">
        <f>G272+H272</f>
        <v>0</v>
      </c>
      <c r="J272" s="327"/>
    </row>
    <row r="273" spans="1:10" ht="48" hidden="1" x14ac:dyDescent="0.2">
      <c r="A273" s="7" t="s">
        <v>499</v>
      </c>
      <c r="B273" s="3" t="s">
        <v>426</v>
      </c>
      <c r="C273" s="3"/>
      <c r="D273" s="75">
        <f t="shared" ref="D273:J273" si="235">D274</f>
        <v>0</v>
      </c>
      <c r="E273" s="327">
        <f t="shared" si="235"/>
        <v>0</v>
      </c>
      <c r="F273" s="327">
        <f t="shared" si="235"/>
        <v>0</v>
      </c>
      <c r="G273" s="327">
        <f t="shared" si="235"/>
        <v>0</v>
      </c>
      <c r="H273" s="327">
        <f t="shared" si="235"/>
        <v>0</v>
      </c>
      <c r="I273" s="327">
        <f t="shared" si="235"/>
        <v>0</v>
      </c>
      <c r="J273" s="327">
        <f t="shared" si="235"/>
        <v>0</v>
      </c>
    </row>
    <row r="274" spans="1:10" ht="24" hidden="1" x14ac:dyDescent="0.2">
      <c r="A274" s="4" t="s">
        <v>74</v>
      </c>
      <c r="B274" s="3" t="s">
        <v>426</v>
      </c>
      <c r="C274" s="3" t="s">
        <v>51</v>
      </c>
      <c r="D274" s="272"/>
      <c r="E274" s="327"/>
      <c r="F274" s="67">
        <f>D274+E274</f>
        <v>0</v>
      </c>
      <c r="G274" s="327">
        <v>0</v>
      </c>
      <c r="H274" s="327"/>
      <c r="I274" s="67">
        <f>G274+H274</f>
        <v>0</v>
      </c>
      <c r="J274" s="327"/>
    </row>
    <row r="275" spans="1:10" ht="60" x14ac:dyDescent="0.2">
      <c r="A275" s="4" t="s">
        <v>487</v>
      </c>
      <c r="B275" s="3" t="s">
        <v>135</v>
      </c>
      <c r="C275" s="3"/>
      <c r="D275" s="75">
        <f t="shared" ref="D275:I275" si="236">D276+D277</f>
        <v>99.5</v>
      </c>
      <c r="E275" s="327">
        <f t="shared" ref="E275:F275" si="237">E276+E277</f>
        <v>0</v>
      </c>
      <c r="F275" s="327">
        <f t="shared" si="237"/>
        <v>99.5</v>
      </c>
      <c r="G275" s="327">
        <f t="shared" si="236"/>
        <v>99.5</v>
      </c>
      <c r="H275" s="327">
        <f t="shared" si="236"/>
        <v>0</v>
      </c>
      <c r="I275" s="327">
        <f t="shared" si="236"/>
        <v>99.5</v>
      </c>
      <c r="J275" s="327">
        <f t="shared" ref="J275" si="238">J276+J277</f>
        <v>99.5</v>
      </c>
    </row>
    <row r="276" spans="1:10" ht="24" hidden="1" x14ac:dyDescent="0.2">
      <c r="A276" s="4" t="s">
        <v>47</v>
      </c>
      <c r="B276" s="3" t="s">
        <v>135</v>
      </c>
      <c r="C276" s="3" t="s">
        <v>51</v>
      </c>
      <c r="D276" s="272"/>
      <c r="E276" s="327"/>
      <c r="F276" s="67">
        <f>D276+E276</f>
        <v>0</v>
      </c>
      <c r="G276" s="327"/>
      <c r="H276" s="327"/>
      <c r="I276" s="67">
        <f>G276+H276</f>
        <v>0</v>
      </c>
      <c r="J276" s="327"/>
    </row>
    <row r="277" spans="1:10" ht="24" x14ac:dyDescent="0.2">
      <c r="A277" s="7" t="s">
        <v>77</v>
      </c>
      <c r="B277" s="3" t="s">
        <v>135</v>
      </c>
      <c r="C277" s="3" t="s">
        <v>88</v>
      </c>
      <c r="D277" s="272">
        <v>99.5</v>
      </c>
      <c r="E277" s="327"/>
      <c r="F277" s="67">
        <f>D277+E277</f>
        <v>99.5</v>
      </c>
      <c r="G277" s="327">
        <v>99.5</v>
      </c>
      <c r="H277" s="327"/>
      <c r="I277" s="67">
        <f>G277+H277</f>
        <v>99.5</v>
      </c>
      <c r="J277" s="327">
        <v>99.5</v>
      </c>
    </row>
    <row r="278" spans="1:10" ht="24" x14ac:dyDescent="0.2">
      <c r="A278" s="4" t="s">
        <v>391</v>
      </c>
      <c r="B278" s="3" t="s">
        <v>392</v>
      </c>
      <c r="C278" s="3"/>
      <c r="D278" s="73">
        <f t="shared" ref="D278:J279" si="239">D279</f>
        <v>5339.9</v>
      </c>
      <c r="E278" s="328">
        <f t="shared" si="239"/>
        <v>-5339.9</v>
      </c>
      <c r="F278" s="328">
        <f t="shared" si="239"/>
        <v>0</v>
      </c>
      <c r="G278" s="328">
        <f t="shared" si="239"/>
        <v>5498</v>
      </c>
      <c r="H278" s="328">
        <f t="shared" si="239"/>
        <v>-5498</v>
      </c>
      <c r="I278" s="328">
        <f t="shared" si="239"/>
        <v>0</v>
      </c>
      <c r="J278" s="328">
        <f t="shared" si="239"/>
        <v>0</v>
      </c>
    </row>
    <row r="279" spans="1:10" ht="24" x14ac:dyDescent="0.2">
      <c r="A279" s="4" t="s">
        <v>394</v>
      </c>
      <c r="B279" s="3" t="s">
        <v>393</v>
      </c>
      <c r="C279" s="3"/>
      <c r="D279" s="73">
        <f t="shared" si="239"/>
        <v>5339.9</v>
      </c>
      <c r="E279" s="328">
        <f t="shared" si="239"/>
        <v>-5339.9</v>
      </c>
      <c r="F279" s="328">
        <f t="shared" si="239"/>
        <v>0</v>
      </c>
      <c r="G279" s="328">
        <f t="shared" si="239"/>
        <v>5498</v>
      </c>
      <c r="H279" s="328">
        <f t="shared" si="239"/>
        <v>-5498</v>
      </c>
      <c r="I279" s="328">
        <f t="shared" si="239"/>
        <v>0</v>
      </c>
      <c r="J279" s="328">
        <f t="shared" si="239"/>
        <v>0</v>
      </c>
    </row>
    <row r="280" spans="1:10" ht="24" x14ac:dyDescent="0.2">
      <c r="A280" s="4" t="s">
        <v>47</v>
      </c>
      <c r="B280" s="3" t="s">
        <v>393</v>
      </c>
      <c r="C280" s="3" t="s">
        <v>51</v>
      </c>
      <c r="D280" s="272">
        <v>5339.9</v>
      </c>
      <c r="E280" s="328">
        <v>-5339.9</v>
      </c>
      <c r="F280" s="67">
        <f>D280+E280</f>
        <v>0</v>
      </c>
      <c r="G280" s="328">
        <v>5498</v>
      </c>
      <c r="H280" s="328">
        <v>-5498</v>
      </c>
      <c r="I280" s="67">
        <f>G280+H280</f>
        <v>0</v>
      </c>
      <c r="J280" s="328"/>
    </row>
    <row r="281" spans="1:10" ht="24" x14ac:dyDescent="0.2">
      <c r="A281" s="4" t="s">
        <v>137</v>
      </c>
      <c r="B281" s="3" t="s">
        <v>587</v>
      </c>
      <c r="C281" s="3"/>
      <c r="D281" s="273">
        <f>D285+D282</f>
        <v>0</v>
      </c>
      <c r="E281" s="327">
        <f>E285+E282</f>
        <v>339.67</v>
      </c>
      <c r="F281" s="327">
        <f t="shared" ref="F281:J281" si="240">F285+F282</f>
        <v>339.67</v>
      </c>
      <c r="G281" s="327">
        <f t="shared" si="240"/>
        <v>0</v>
      </c>
      <c r="H281" s="327">
        <f t="shared" si="240"/>
        <v>339.67</v>
      </c>
      <c r="I281" s="327">
        <f t="shared" si="240"/>
        <v>339.67</v>
      </c>
      <c r="J281" s="327">
        <f t="shared" si="240"/>
        <v>339.67</v>
      </c>
    </row>
    <row r="282" spans="1:10" ht="24" hidden="1" x14ac:dyDescent="0.2">
      <c r="A282" s="4" t="s">
        <v>588</v>
      </c>
      <c r="B282" s="3" t="s">
        <v>591</v>
      </c>
      <c r="C282" s="3"/>
      <c r="D282" s="273">
        <f>D283+D284</f>
        <v>0</v>
      </c>
      <c r="E282" s="327">
        <f t="shared" ref="E282:I282" si="241">E283+E284</f>
        <v>0</v>
      </c>
      <c r="F282" s="327">
        <f t="shared" si="241"/>
        <v>0</v>
      </c>
      <c r="G282" s="327">
        <f t="shared" si="241"/>
        <v>0</v>
      </c>
      <c r="H282" s="327">
        <f t="shared" si="241"/>
        <v>0</v>
      </c>
      <c r="I282" s="327">
        <f t="shared" si="241"/>
        <v>0</v>
      </c>
      <c r="J282" s="327">
        <f>J283+J284</f>
        <v>0</v>
      </c>
    </row>
    <row r="283" spans="1:10" ht="24" hidden="1" x14ac:dyDescent="0.2">
      <c r="A283" s="4" t="s">
        <v>47</v>
      </c>
      <c r="B283" s="3" t="s">
        <v>591</v>
      </c>
      <c r="C283" s="3" t="s">
        <v>51</v>
      </c>
      <c r="D283" s="273"/>
      <c r="E283" s="327"/>
      <c r="F283" s="327">
        <f>D283+E283</f>
        <v>0</v>
      </c>
      <c r="G283" s="327"/>
      <c r="H283" s="327"/>
      <c r="I283" s="327">
        <f>G283+H283</f>
        <v>0</v>
      </c>
      <c r="J283" s="327"/>
    </row>
    <row r="284" spans="1:10" ht="24" hidden="1" x14ac:dyDescent="0.2">
      <c r="A284" s="4" t="s">
        <v>74</v>
      </c>
      <c r="B284" s="3" t="s">
        <v>591</v>
      </c>
      <c r="C284" s="3" t="s">
        <v>73</v>
      </c>
      <c r="D284" s="273"/>
      <c r="E284" s="327"/>
      <c r="F284" s="327">
        <f>D284+E284</f>
        <v>0</v>
      </c>
      <c r="G284" s="327"/>
      <c r="H284" s="327"/>
      <c r="I284" s="327">
        <f>G284+H284</f>
        <v>0</v>
      </c>
      <c r="J284" s="327"/>
    </row>
    <row r="285" spans="1:10" ht="36" x14ac:dyDescent="0.2">
      <c r="A285" s="4" t="s">
        <v>418</v>
      </c>
      <c r="B285" s="3" t="s">
        <v>592</v>
      </c>
      <c r="C285" s="3"/>
      <c r="D285" s="273">
        <f t="shared" ref="D285:J285" si="242">D286</f>
        <v>0</v>
      </c>
      <c r="E285" s="327">
        <f t="shared" si="242"/>
        <v>339.67</v>
      </c>
      <c r="F285" s="327">
        <f t="shared" si="242"/>
        <v>339.67</v>
      </c>
      <c r="G285" s="327">
        <f t="shared" si="242"/>
        <v>0</v>
      </c>
      <c r="H285" s="327">
        <f t="shared" si="242"/>
        <v>339.67</v>
      </c>
      <c r="I285" s="327">
        <f t="shared" si="242"/>
        <v>339.67</v>
      </c>
      <c r="J285" s="327">
        <f t="shared" si="242"/>
        <v>339.67</v>
      </c>
    </row>
    <row r="286" spans="1:10" ht="24" x14ac:dyDescent="0.2">
      <c r="A286" s="4" t="s">
        <v>47</v>
      </c>
      <c r="B286" s="3" t="s">
        <v>592</v>
      </c>
      <c r="C286" s="3" t="s">
        <v>51</v>
      </c>
      <c r="D286" s="272"/>
      <c r="E286" s="327">
        <v>339.67</v>
      </c>
      <c r="F286" s="67">
        <f>D286+E286</f>
        <v>339.67</v>
      </c>
      <c r="G286" s="327"/>
      <c r="H286" s="327">
        <v>339.67</v>
      </c>
      <c r="I286" s="67">
        <f>G286+H286</f>
        <v>339.67</v>
      </c>
      <c r="J286" s="327">
        <v>339.67</v>
      </c>
    </row>
    <row r="287" spans="1:10" ht="24" x14ac:dyDescent="0.2">
      <c r="A287" s="4" t="s">
        <v>294</v>
      </c>
      <c r="B287" s="3" t="s">
        <v>427</v>
      </c>
      <c r="C287" s="3"/>
      <c r="D287" s="73">
        <f t="shared" ref="D287:J288" si="243">D288</f>
        <v>500</v>
      </c>
      <c r="E287" s="328">
        <f t="shared" si="243"/>
        <v>43.5</v>
      </c>
      <c r="F287" s="328">
        <f t="shared" si="243"/>
        <v>543.5</v>
      </c>
      <c r="G287" s="328">
        <f t="shared" si="243"/>
        <v>500</v>
      </c>
      <c r="H287" s="328">
        <f t="shared" si="243"/>
        <v>-250</v>
      </c>
      <c r="I287" s="328">
        <f t="shared" si="243"/>
        <v>250</v>
      </c>
      <c r="J287" s="328">
        <f t="shared" si="243"/>
        <v>250</v>
      </c>
    </row>
    <row r="288" spans="1:10" ht="24" x14ac:dyDescent="0.2">
      <c r="A288" s="4" t="s">
        <v>429</v>
      </c>
      <c r="B288" s="3" t="s">
        <v>428</v>
      </c>
      <c r="C288" s="3"/>
      <c r="D288" s="73">
        <f t="shared" si="243"/>
        <v>500</v>
      </c>
      <c r="E288" s="328">
        <f t="shared" si="243"/>
        <v>43.5</v>
      </c>
      <c r="F288" s="328">
        <f t="shared" si="243"/>
        <v>543.5</v>
      </c>
      <c r="G288" s="328">
        <f t="shared" si="243"/>
        <v>500</v>
      </c>
      <c r="H288" s="328">
        <f t="shared" si="243"/>
        <v>-250</v>
      </c>
      <c r="I288" s="328">
        <f t="shared" si="243"/>
        <v>250</v>
      </c>
      <c r="J288" s="328">
        <f t="shared" si="243"/>
        <v>250</v>
      </c>
    </row>
    <row r="289" spans="1:11" ht="24" x14ac:dyDescent="0.2">
      <c r="A289" s="4" t="s">
        <v>47</v>
      </c>
      <c r="B289" s="3" t="s">
        <v>428</v>
      </c>
      <c r="C289" s="3" t="s">
        <v>51</v>
      </c>
      <c r="D289" s="272">
        <v>500</v>
      </c>
      <c r="E289" s="328">
        <v>43.5</v>
      </c>
      <c r="F289" s="67">
        <f>D289+E289</f>
        <v>543.5</v>
      </c>
      <c r="G289" s="328">
        <v>500</v>
      </c>
      <c r="H289" s="328">
        <v>-250</v>
      </c>
      <c r="I289" s="67">
        <f>G289+H289</f>
        <v>250</v>
      </c>
      <c r="J289" s="328">
        <v>250</v>
      </c>
      <c r="K289" s="274"/>
    </row>
    <row r="290" spans="1:11" ht="48" x14ac:dyDescent="0.2">
      <c r="A290" s="4" t="s">
        <v>567</v>
      </c>
      <c r="B290" s="3" t="s">
        <v>568</v>
      </c>
      <c r="C290" s="3"/>
      <c r="D290" s="274">
        <f t="shared" ref="D290:J292" si="244">D291</f>
        <v>0</v>
      </c>
      <c r="E290" s="328">
        <f t="shared" si="244"/>
        <v>5444.8</v>
      </c>
      <c r="F290" s="328">
        <f t="shared" si="244"/>
        <v>5444.8</v>
      </c>
      <c r="G290" s="328">
        <f t="shared" si="244"/>
        <v>0</v>
      </c>
      <c r="H290" s="328">
        <f t="shared" si="244"/>
        <v>5525</v>
      </c>
      <c r="I290" s="328">
        <f t="shared" si="244"/>
        <v>5525</v>
      </c>
      <c r="J290" s="328">
        <f t="shared" si="244"/>
        <v>8677.2999999999993</v>
      </c>
    </row>
    <row r="291" spans="1:11" ht="24" x14ac:dyDescent="0.2">
      <c r="A291" s="4" t="s">
        <v>391</v>
      </c>
      <c r="B291" s="3" t="s">
        <v>569</v>
      </c>
      <c r="C291" s="3"/>
      <c r="D291" s="274">
        <f t="shared" si="244"/>
        <v>0</v>
      </c>
      <c r="E291" s="328">
        <f t="shared" si="244"/>
        <v>5444.8</v>
      </c>
      <c r="F291" s="328">
        <f t="shared" si="244"/>
        <v>5444.8</v>
      </c>
      <c r="G291" s="328">
        <f t="shared" si="244"/>
        <v>0</v>
      </c>
      <c r="H291" s="328">
        <f t="shared" si="244"/>
        <v>5525</v>
      </c>
      <c r="I291" s="328">
        <f t="shared" si="244"/>
        <v>5525</v>
      </c>
      <c r="J291" s="328">
        <f t="shared" si="244"/>
        <v>8677.2999999999993</v>
      </c>
    </row>
    <row r="292" spans="1:11" ht="24" x14ac:dyDescent="0.2">
      <c r="A292" s="4" t="s">
        <v>394</v>
      </c>
      <c r="B292" s="3" t="s">
        <v>570</v>
      </c>
      <c r="C292" s="3"/>
      <c r="D292" s="274">
        <f t="shared" si="244"/>
        <v>0</v>
      </c>
      <c r="E292" s="328">
        <f t="shared" si="244"/>
        <v>5444.8</v>
      </c>
      <c r="F292" s="328">
        <f t="shared" si="244"/>
        <v>5444.8</v>
      </c>
      <c r="G292" s="328">
        <f t="shared" si="244"/>
        <v>0</v>
      </c>
      <c r="H292" s="328">
        <f t="shared" si="244"/>
        <v>5525</v>
      </c>
      <c r="I292" s="328">
        <f t="shared" si="244"/>
        <v>5525</v>
      </c>
      <c r="J292" s="328">
        <f t="shared" si="244"/>
        <v>8677.2999999999993</v>
      </c>
    </row>
    <row r="293" spans="1:11" ht="24" x14ac:dyDescent="0.2">
      <c r="A293" s="4" t="s">
        <v>47</v>
      </c>
      <c r="B293" s="3" t="s">
        <v>570</v>
      </c>
      <c r="C293" s="3" t="s">
        <v>51</v>
      </c>
      <c r="D293" s="272"/>
      <c r="E293" s="328">
        <v>5444.8</v>
      </c>
      <c r="F293" s="67">
        <f>D293+E293</f>
        <v>5444.8</v>
      </c>
      <c r="G293" s="328"/>
      <c r="H293" s="328">
        <v>5525</v>
      </c>
      <c r="I293" s="67">
        <f>G293+H293</f>
        <v>5525</v>
      </c>
      <c r="J293" s="328">
        <v>8677.2999999999993</v>
      </c>
    </row>
    <row r="294" spans="1:11" ht="48" hidden="1" x14ac:dyDescent="0.2">
      <c r="A294" s="4" t="s">
        <v>562</v>
      </c>
      <c r="B294" s="3" t="s">
        <v>600</v>
      </c>
      <c r="C294" s="3"/>
      <c r="D294" s="274">
        <f t="shared" ref="D294:J296" si="245">D295</f>
        <v>0</v>
      </c>
      <c r="E294" s="328">
        <f t="shared" si="245"/>
        <v>0</v>
      </c>
      <c r="F294" s="328">
        <f t="shared" si="245"/>
        <v>0</v>
      </c>
      <c r="G294" s="328">
        <f t="shared" si="245"/>
        <v>0</v>
      </c>
      <c r="H294" s="328">
        <f t="shared" si="245"/>
        <v>0</v>
      </c>
      <c r="I294" s="328">
        <f t="shared" si="245"/>
        <v>0</v>
      </c>
      <c r="J294" s="328">
        <f t="shared" si="245"/>
        <v>0</v>
      </c>
    </row>
    <row r="295" spans="1:11" ht="24" hidden="1" x14ac:dyDescent="0.2">
      <c r="A295" s="4" t="s">
        <v>563</v>
      </c>
      <c r="B295" s="3" t="s">
        <v>697</v>
      </c>
      <c r="C295" s="3"/>
      <c r="D295" s="274">
        <f t="shared" si="245"/>
        <v>0</v>
      </c>
      <c r="E295" s="328">
        <f t="shared" si="245"/>
        <v>0</v>
      </c>
      <c r="F295" s="328">
        <f t="shared" si="245"/>
        <v>0</v>
      </c>
      <c r="G295" s="328">
        <f t="shared" si="245"/>
        <v>0</v>
      </c>
      <c r="H295" s="328">
        <f t="shared" si="245"/>
        <v>0</v>
      </c>
      <c r="I295" s="328">
        <f t="shared" si="245"/>
        <v>0</v>
      </c>
      <c r="J295" s="328">
        <f t="shared" si="245"/>
        <v>0</v>
      </c>
    </row>
    <row r="296" spans="1:11" ht="24" hidden="1" x14ac:dyDescent="0.2">
      <c r="A296" s="4" t="s">
        <v>498</v>
      </c>
      <c r="B296" s="3" t="s">
        <v>698</v>
      </c>
      <c r="C296" s="3"/>
      <c r="D296" s="274">
        <f t="shared" si="245"/>
        <v>0</v>
      </c>
      <c r="E296" s="328">
        <f t="shared" si="245"/>
        <v>0</v>
      </c>
      <c r="F296" s="328">
        <f t="shared" si="245"/>
        <v>0</v>
      </c>
      <c r="G296" s="328">
        <f t="shared" si="245"/>
        <v>0</v>
      </c>
      <c r="H296" s="328">
        <f t="shared" si="245"/>
        <v>0</v>
      </c>
      <c r="I296" s="328">
        <f t="shared" si="245"/>
        <v>0</v>
      </c>
      <c r="J296" s="328">
        <f t="shared" si="245"/>
        <v>0</v>
      </c>
    </row>
    <row r="297" spans="1:11" ht="24" hidden="1" x14ac:dyDescent="0.2">
      <c r="A297" s="4" t="s">
        <v>47</v>
      </c>
      <c r="B297" s="3" t="s">
        <v>698</v>
      </c>
      <c r="C297" s="3" t="s">
        <v>51</v>
      </c>
      <c r="D297" s="272"/>
      <c r="E297" s="328"/>
      <c r="F297" s="67">
        <f>D297+E297</f>
        <v>0</v>
      </c>
      <c r="G297" s="328"/>
      <c r="H297" s="328"/>
      <c r="I297" s="67">
        <f>G297+H297</f>
        <v>0</v>
      </c>
      <c r="J297" s="328"/>
    </row>
    <row r="298" spans="1:11" ht="36" x14ac:dyDescent="0.2">
      <c r="A298" s="4" t="s">
        <v>380</v>
      </c>
      <c r="B298" s="3" t="s">
        <v>311</v>
      </c>
      <c r="C298" s="3"/>
      <c r="D298" s="73">
        <f t="shared" ref="D298:J300" si="246">D299</f>
        <v>16</v>
      </c>
      <c r="E298" s="328">
        <f t="shared" si="246"/>
        <v>-16</v>
      </c>
      <c r="F298" s="328">
        <f t="shared" si="246"/>
        <v>0</v>
      </c>
      <c r="G298" s="328">
        <f t="shared" si="246"/>
        <v>16</v>
      </c>
      <c r="H298" s="328">
        <f t="shared" si="246"/>
        <v>-16</v>
      </c>
      <c r="I298" s="328">
        <f t="shared" si="246"/>
        <v>0</v>
      </c>
      <c r="J298" s="328">
        <f t="shared" si="246"/>
        <v>0</v>
      </c>
    </row>
    <row r="299" spans="1:11" ht="24" x14ac:dyDescent="0.2">
      <c r="A299" s="4" t="s">
        <v>314</v>
      </c>
      <c r="B299" s="3" t="s">
        <v>381</v>
      </c>
      <c r="C299" s="3"/>
      <c r="D299" s="73">
        <f t="shared" si="246"/>
        <v>16</v>
      </c>
      <c r="E299" s="328">
        <f t="shared" si="246"/>
        <v>-16</v>
      </c>
      <c r="F299" s="328">
        <f t="shared" si="246"/>
        <v>0</v>
      </c>
      <c r="G299" s="328">
        <f t="shared" si="246"/>
        <v>16</v>
      </c>
      <c r="H299" s="328">
        <f t="shared" si="246"/>
        <v>-16</v>
      </c>
      <c r="I299" s="328">
        <f t="shared" si="246"/>
        <v>0</v>
      </c>
      <c r="J299" s="328">
        <f t="shared" si="246"/>
        <v>0</v>
      </c>
    </row>
    <row r="300" spans="1:11" ht="24" x14ac:dyDescent="0.2">
      <c r="A300" s="4" t="s">
        <v>498</v>
      </c>
      <c r="B300" s="3" t="s">
        <v>312</v>
      </c>
      <c r="C300" s="3"/>
      <c r="D300" s="73">
        <f t="shared" si="246"/>
        <v>16</v>
      </c>
      <c r="E300" s="328">
        <f t="shared" si="246"/>
        <v>-16</v>
      </c>
      <c r="F300" s="328">
        <f t="shared" si="246"/>
        <v>0</v>
      </c>
      <c r="G300" s="328">
        <f t="shared" si="246"/>
        <v>16</v>
      </c>
      <c r="H300" s="328">
        <f t="shared" si="246"/>
        <v>-16</v>
      </c>
      <c r="I300" s="328">
        <f t="shared" si="246"/>
        <v>0</v>
      </c>
      <c r="J300" s="328">
        <f t="shared" si="246"/>
        <v>0</v>
      </c>
    </row>
    <row r="301" spans="1:11" ht="24" x14ac:dyDescent="0.2">
      <c r="A301" s="4" t="s">
        <v>47</v>
      </c>
      <c r="B301" s="3" t="s">
        <v>312</v>
      </c>
      <c r="C301" s="3" t="s">
        <v>51</v>
      </c>
      <c r="D301" s="272">
        <v>16</v>
      </c>
      <c r="E301" s="328">
        <v>-16</v>
      </c>
      <c r="F301" s="67">
        <f>D301+E301</f>
        <v>0</v>
      </c>
      <c r="G301" s="328">
        <v>16</v>
      </c>
      <c r="H301" s="328">
        <v>-16</v>
      </c>
      <c r="I301" s="67">
        <f>G301+H301</f>
        <v>0</v>
      </c>
      <c r="J301" s="328"/>
    </row>
    <row r="302" spans="1:11" ht="60" x14ac:dyDescent="0.2">
      <c r="A302" s="4" t="s">
        <v>571</v>
      </c>
      <c r="B302" s="3" t="s">
        <v>572</v>
      </c>
      <c r="C302" s="3"/>
      <c r="D302" s="275">
        <f>D303</f>
        <v>0</v>
      </c>
      <c r="E302" s="330">
        <f t="shared" ref="E302:J303" si="247">E303</f>
        <v>3658.75</v>
      </c>
      <c r="F302" s="330">
        <f t="shared" si="247"/>
        <v>3658.75</v>
      </c>
      <c r="G302" s="330">
        <f t="shared" si="247"/>
        <v>0</v>
      </c>
      <c r="H302" s="330">
        <f t="shared" si="247"/>
        <v>2648.02</v>
      </c>
      <c r="I302" s="330">
        <f t="shared" si="247"/>
        <v>2648.02</v>
      </c>
      <c r="J302" s="330">
        <f t="shared" si="247"/>
        <v>3620.08</v>
      </c>
    </row>
    <row r="303" spans="1:11" ht="36" x14ac:dyDescent="0.2">
      <c r="A303" s="4" t="s">
        <v>140</v>
      </c>
      <c r="B303" s="3" t="s">
        <v>573</v>
      </c>
      <c r="C303" s="3"/>
      <c r="D303" s="275">
        <f>D304</f>
        <v>0</v>
      </c>
      <c r="E303" s="330">
        <f t="shared" si="247"/>
        <v>3658.75</v>
      </c>
      <c r="F303" s="330">
        <f t="shared" si="247"/>
        <v>3658.75</v>
      </c>
      <c r="G303" s="330">
        <f t="shared" si="247"/>
        <v>0</v>
      </c>
      <c r="H303" s="330">
        <f t="shared" si="247"/>
        <v>2648.02</v>
      </c>
      <c r="I303" s="330">
        <f t="shared" si="247"/>
        <v>2648.02</v>
      </c>
      <c r="J303" s="330">
        <f t="shared" si="247"/>
        <v>3620.08</v>
      </c>
    </row>
    <row r="304" spans="1:11" ht="36" x14ac:dyDescent="0.2">
      <c r="A304" s="4" t="s">
        <v>406</v>
      </c>
      <c r="B304" s="3" t="s">
        <v>574</v>
      </c>
      <c r="C304" s="3"/>
      <c r="D304" s="275">
        <f t="shared" ref="D304:J304" si="248">D305+D306</f>
        <v>0</v>
      </c>
      <c r="E304" s="330">
        <f>E305+E306</f>
        <v>3658.75</v>
      </c>
      <c r="F304" s="330">
        <f t="shared" si="248"/>
        <v>3658.75</v>
      </c>
      <c r="G304" s="330">
        <f t="shared" si="248"/>
        <v>0</v>
      </c>
      <c r="H304" s="330">
        <f>H305+H306</f>
        <v>2648.02</v>
      </c>
      <c r="I304" s="330">
        <f t="shared" si="248"/>
        <v>2648.02</v>
      </c>
      <c r="J304" s="330">
        <f t="shared" si="248"/>
        <v>3620.08</v>
      </c>
    </row>
    <row r="305" spans="1:10" ht="24" x14ac:dyDescent="0.2">
      <c r="A305" s="4" t="s">
        <v>47</v>
      </c>
      <c r="B305" s="3" t="s">
        <v>574</v>
      </c>
      <c r="C305" s="3" t="s">
        <v>51</v>
      </c>
      <c r="D305" s="272"/>
      <c r="E305" s="330">
        <f>1200+36+1688.88</f>
        <v>2924.88</v>
      </c>
      <c r="F305" s="67">
        <f>D305+E305</f>
        <v>2924.88</v>
      </c>
      <c r="G305" s="330"/>
      <c r="H305" s="330">
        <f>1200+36+1688.88-972.06</f>
        <v>1952.82</v>
      </c>
      <c r="I305" s="67">
        <f>G305+H305</f>
        <v>1952.82</v>
      </c>
      <c r="J305" s="330">
        <f>1200+36+1688.88</f>
        <v>2924.88</v>
      </c>
    </row>
    <row r="306" spans="1:10" ht="24" x14ac:dyDescent="0.2">
      <c r="A306" s="7" t="s">
        <v>77</v>
      </c>
      <c r="B306" s="3" t="s">
        <v>574</v>
      </c>
      <c r="C306" s="3" t="s">
        <v>88</v>
      </c>
      <c r="D306" s="272"/>
      <c r="E306" s="330">
        <f>475.12+3.71+255.044</f>
        <v>733.87</v>
      </c>
      <c r="F306" s="67">
        <f>D306+E306</f>
        <v>733.87</v>
      </c>
      <c r="G306" s="330"/>
      <c r="H306" s="330">
        <f>475.12+3.71+255.044-38.678</f>
        <v>695.2</v>
      </c>
      <c r="I306" s="67">
        <f>G306+H306</f>
        <v>695.2</v>
      </c>
      <c r="J306" s="330">
        <f>475.12+3.71+255.044-38.678</f>
        <v>695.2</v>
      </c>
    </row>
    <row r="307" spans="1:10" ht="48" hidden="1" x14ac:dyDescent="0.2">
      <c r="A307" s="4" t="s">
        <v>575</v>
      </c>
      <c r="B307" s="3" t="s">
        <v>576</v>
      </c>
      <c r="C307" s="3"/>
      <c r="D307" s="275">
        <f>D308</f>
        <v>0</v>
      </c>
      <c r="E307" s="330">
        <f t="shared" ref="E307:J307" si="249">E308</f>
        <v>0</v>
      </c>
      <c r="F307" s="330">
        <f t="shared" si="249"/>
        <v>0</v>
      </c>
      <c r="G307" s="330">
        <f t="shared" si="249"/>
        <v>0</v>
      </c>
      <c r="H307" s="330">
        <f t="shared" si="249"/>
        <v>0</v>
      </c>
      <c r="I307" s="330">
        <f t="shared" si="249"/>
        <v>0</v>
      </c>
      <c r="J307" s="330">
        <f t="shared" si="249"/>
        <v>0</v>
      </c>
    </row>
    <row r="308" spans="1:10" ht="24" hidden="1" x14ac:dyDescent="0.2">
      <c r="A308" s="4" t="s">
        <v>147</v>
      </c>
      <c r="B308" s="3" t="s">
        <v>577</v>
      </c>
      <c r="C308" s="3"/>
      <c r="D308" s="275">
        <f>D309+D311</f>
        <v>0</v>
      </c>
      <c r="E308" s="330">
        <f t="shared" ref="E308:J308" si="250">E309+E311</f>
        <v>0</v>
      </c>
      <c r="F308" s="330">
        <f t="shared" si="250"/>
        <v>0</v>
      </c>
      <c r="G308" s="330">
        <f t="shared" si="250"/>
        <v>0</v>
      </c>
      <c r="H308" s="330">
        <f t="shared" si="250"/>
        <v>0</v>
      </c>
      <c r="I308" s="330">
        <f t="shared" si="250"/>
        <v>0</v>
      </c>
      <c r="J308" s="330">
        <f t="shared" si="250"/>
        <v>0</v>
      </c>
    </row>
    <row r="309" spans="1:10" ht="24" hidden="1" x14ac:dyDescent="0.2">
      <c r="A309" s="4" t="s">
        <v>407</v>
      </c>
      <c r="B309" s="3" t="s">
        <v>578</v>
      </c>
      <c r="C309" s="3"/>
      <c r="D309" s="275">
        <f t="shared" ref="D309:J309" si="251">D310</f>
        <v>0</v>
      </c>
      <c r="E309" s="330">
        <f t="shared" si="251"/>
        <v>0</v>
      </c>
      <c r="F309" s="330">
        <f t="shared" si="251"/>
        <v>0</v>
      </c>
      <c r="G309" s="330">
        <f t="shared" si="251"/>
        <v>0</v>
      </c>
      <c r="H309" s="330">
        <f t="shared" si="251"/>
        <v>0</v>
      </c>
      <c r="I309" s="330">
        <f t="shared" si="251"/>
        <v>0</v>
      </c>
      <c r="J309" s="330">
        <f t="shared" si="251"/>
        <v>0</v>
      </c>
    </row>
    <row r="310" spans="1:10" ht="24" hidden="1" x14ac:dyDescent="0.2">
      <c r="A310" s="4" t="s">
        <v>47</v>
      </c>
      <c r="B310" s="3" t="s">
        <v>578</v>
      </c>
      <c r="C310" s="3" t="s">
        <v>51</v>
      </c>
      <c r="D310" s="272"/>
      <c r="E310" s="330"/>
      <c r="F310" s="67">
        <f>D310+E310</f>
        <v>0</v>
      </c>
      <c r="G310" s="330"/>
      <c r="H310" s="330"/>
      <c r="I310" s="67">
        <f>G310+H310</f>
        <v>0</v>
      </c>
      <c r="J310" s="330"/>
    </row>
    <row r="311" spans="1:10" ht="36" hidden="1" x14ac:dyDescent="0.2">
      <c r="A311" s="4" t="s">
        <v>307</v>
      </c>
      <c r="B311" s="3" t="s">
        <v>579</v>
      </c>
      <c r="C311" s="3"/>
      <c r="D311" s="275">
        <f t="shared" ref="D311:J311" si="252">D312</f>
        <v>0</v>
      </c>
      <c r="E311" s="330">
        <f t="shared" si="252"/>
        <v>0</v>
      </c>
      <c r="F311" s="330">
        <f t="shared" si="252"/>
        <v>0</v>
      </c>
      <c r="G311" s="330">
        <f t="shared" si="252"/>
        <v>0</v>
      </c>
      <c r="H311" s="330">
        <f t="shared" si="252"/>
        <v>0</v>
      </c>
      <c r="I311" s="330">
        <f t="shared" si="252"/>
        <v>0</v>
      </c>
      <c r="J311" s="330">
        <f t="shared" si="252"/>
        <v>0</v>
      </c>
    </row>
    <row r="312" spans="1:10" ht="24" hidden="1" x14ac:dyDescent="0.2">
      <c r="A312" s="4" t="s">
        <v>47</v>
      </c>
      <c r="B312" s="3" t="s">
        <v>579</v>
      </c>
      <c r="C312" s="3" t="s">
        <v>51</v>
      </c>
      <c r="D312" s="272"/>
      <c r="E312" s="330"/>
      <c r="F312" s="67">
        <f>D312+E312</f>
        <v>0</v>
      </c>
      <c r="G312" s="330"/>
      <c r="H312" s="330"/>
      <c r="I312" s="67">
        <f>G312+H312</f>
        <v>0</v>
      </c>
      <c r="J312" s="330"/>
    </row>
    <row r="313" spans="1:10" ht="60" hidden="1" x14ac:dyDescent="0.2">
      <c r="A313" s="4" t="s">
        <v>543</v>
      </c>
      <c r="B313" s="3" t="s">
        <v>622</v>
      </c>
      <c r="C313" s="3"/>
      <c r="D313" s="140">
        <f>D314</f>
        <v>0</v>
      </c>
      <c r="E313" s="67">
        <f t="shared" ref="D313:J315" si="253">E314</f>
        <v>1071.6199999999999</v>
      </c>
      <c r="F313" s="67">
        <f t="shared" si="253"/>
        <v>1071.6199999999999</v>
      </c>
      <c r="G313" s="67">
        <f t="shared" si="253"/>
        <v>0</v>
      </c>
      <c r="H313" s="67">
        <f t="shared" si="253"/>
        <v>0</v>
      </c>
      <c r="I313" s="67">
        <f t="shared" si="253"/>
        <v>0</v>
      </c>
      <c r="J313" s="67">
        <f t="shared" si="253"/>
        <v>0</v>
      </c>
    </row>
    <row r="314" spans="1:10" ht="24" hidden="1" x14ac:dyDescent="0.2">
      <c r="A314" s="4" t="s">
        <v>346</v>
      </c>
      <c r="B314" s="3" t="s">
        <v>623</v>
      </c>
      <c r="C314" s="3"/>
      <c r="D314" s="140">
        <f t="shared" si="253"/>
        <v>0</v>
      </c>
      <c r="E314" s="67">
        <f t="shared" si="253"/>
        <v>1071.6199999999999</v>
      </c>
      <c r="F314" s="67">
        <f t="shared" si="253"/>
        <v>1071.6199999999999</v>
      </c>
      <c r="G314" s="67">
        <f t="shared" si="253"/>
        <v>0</v>
      </c>
      <c r="H314" s="67">
        <f t="shared" si="253"/>
        <v>0</v>
      </c>
      <c r="I314" s="67">
        <f t="shared" si="253"/>
        <v>0</v>
      </c>
      <c r="J314" s="67">
        <f t="shared" si="253"/>
        <v>0</v>
      </c>
    </row>
    <row r="315" spans="1:10" ht="24" hidden="1" x14ac:dyDescent="0.2">
      <c r="A315" s="4" t="s">
        <v>92</v>
      </c>
      <c r="B315" s="3" t="s">
        <v>624</v>
      </c>
      <c r="C315" s="3"/>
      <c r="D315" s="140">
        <f t="shared" si="253"/>
        <v>0</v>
      </c>
      <c r="E315" s="67">
        <f t="shared" si="253"/>
        <v>1071.6199999999999</v>
      </c>
      <c r="F315" s="67">
        <f t="shared" si="253"/>
        <v>1071.6199999999999</v>
      </c>
      <c r="G315" s="67">
        <f t="shared" si="253"/>
        <v>0</v>
      </c>
      <c r="H315" s="67">
        <f t="shared" si="253"/>
        <v>0</v>
      </c>
      <c r="I315" s="67">
        <f t="shared" si="253"/>
        <v>0</v>
      </c>
      <c r="J315" s="67">
        <f t="shared" si="253"/>
        <v>0</v>
      </c>
    </row>
    <row r="316" spans="1:10" ht="48" hidden="1" x14ac:dyDescent="0.2">
      <c r="A316" s="4" t="s">
        <v>38</v>
      </c>
      <c r="B316" s="3" t="s">
        <v>624</v>
      </c>
      <c r="C316" s="3" t="s">
        <v>34</v>
      </c>
      <c r="D316" s="140"/>
      <c r="E316" s="67">
        <v>1071.6199999999999</v>
      </c>
      <c r="F316" s="67">
        <f>D316+E316</f>
        <v>1071.6199999999999</v>
      </c>
      <c r="G316" s="67"/>
      <c r="H316" s="67">
        <f>1071.62-1071.62</f>
        <v>0</v>
      </c>
      <c r="I316" s="67">
        <f>G316+H316</f>
        <v>0</v>
      </c>
      <c r="J316" s="67"/>
    </row>
    <row r="317" spans="1:10" ht="48" x14ac:dyDescent="0.2">
      <c r="A317" s="4" t="s">
        <v>544</v>
      </c>
      <c r="B317" s="3" t="s">
        <v>625</v>
      </c>
      <c r="C317" s="3"/>
      <c r="D317" s="140">
        <f>D318</f>
        <v>0</v>
      </c>
      <c r="E317" s="67">
        <f t="shared" ref="E317:J317" si="254">E318</f>
        <v>5378.31</v>
      </c>
      <c r="F317" s="67">
        <f t="shared" si="254"/>
        <v>5378.31</v>
      </c>
      <c r="G317" s="67">
        <f t="shared" si="254"/>
        <v>0</v>
      </c>
      <c r="H317" s="67">
        <f t="shared" si="254"/>
        <v>6902.25</v>
      </c>
      <c r="I317" s="67">
        <f t="shared" si="254"/>
        <v>6902.25</v>
      </c>
      <c r="J317" s="67">
        <f t="shared" si="254"/>
        <v>6953.45</v>
      </c>
    </row>
    <row r="318" spans="1:10" ht="36" x14ac:dyDescent="0.2">
      <c r="A318" s="4" t="s">
        <v>347</v>
      </c>
      <c r="B318" s="3" t="s">
        <v>626</v>
      </c>
      <c r="C318" s="3"/>
      <c r="D318" s="140">
        <f>D319+D321</f>
        <v>0</v>
      </c>
      <c r="E318" s="67">
        <f t="shared" ref="E318:J318" si="255">E319+E321</f>
        <v>5378.31</v>
      </c>
      <c r="F318" s="67">
        <f t="shared" si="255"/>
        <v>5378.31</v>
      </c>
      <c r="G318" s="67">
        <f t="shared" si="255"/>
        <v>0</v>
      </c>
      <c r="H318" s="67">
        <f t="shared" si="255"/>
        <v>6902.25</v>
      </c>
      <c r="I318" s="67">
        <f t="shared" si="255"/>
        <v>6902.25</v>
      </c>
      <c r="J318" s="67">
        <f t="shared" si="255"/>
        <v>6953.45</v>
      </c>
    </row>
    <row r="319" spans="1:10" ht="24" x14ac:dyDescent="0.2">
      <c r="A319" s="4" t="s">
        <v>92</v>
      </c>
      <c r="B319" s="3" t="s">
        <v>627</v>
      </c>
      <c r="C319" s="3"/>
      <c r="D319" s="140">
        <f t="shared" ref="D319:J319" si="256">D320</f>
        <v>0</v>
      </c>
      <c r="E319" s="67">
        <f t="shared" si="256"/>
        <v>5378.31</v>
      </c>
      <c r="F319" s="67">
        <f t="shared" si="256"/>
        <v>5378.31</v>
      </c>
      <c r="G319" s="67">
        <f t="shared" si="256"/>
        <v>0</v>
      </c>
      <c r="H319" s="67">
        <f t="shared" si="256"/>
        <v>6902.25</v>
      </c>
      <c r="I319" s="67">
        <f t="shared" si="256"/>
        <v>6902.25</v>
      </c>
      <c r="J319" s="67">
        <f t="shared" si="256"/>
        <v>6953.45</v>
      </c>
    </row>
    <row r="320" spans="1:10" ht="48" x14ac:dyDescent="0.2">
      <c r="A320" s="4" t="s">
        <v>38</v>
      </c>
      <c r="B320" s="3" t="s">
        <v>627</v>
      </c>
      <c r="C320" s="3" t="s">
        <v>34</v>
      </c>
      <c r="D320" s="140"/>
      <c r="E320" s="67">
        <f>5378.31</f>
        <v>5378.31</v>
      </c>
      <c r="F320" s="67">
        <f>D320+E320</f>
        <v>5378.31</v>
      </c>
      <c r="G320" s="67"/>
      <c r="H320" s="67">
        <f>5378.31+1523.94</f>
        <v>6902.25</v>
      </c>
      <c r="I320" s="67">
        <f>G320+H320</f>
        <v>6902.25</v>
      </c>
      <c r="J320" s="67">
        <v>6953.45</v>
      </c>
    </row>
    <row r="321" spans="1:10" ht="24" hidden="1" x14ac:dyDescent="0.2">
      <c r="A321" s="4" t="s">
        <v>90</v>
      </c>
      <c r="B321" s="3" t="s">
        <v>628</v>
      </c>
      <c r="C321" s="3"/>
      <c r="D321" s="140">
        <f t="shared" ref="D321:J321" si="257">D322+D323</f>
        <v>0</v>
      </c>
      <c r="E321" s="67">
        <f t="shared" si="257"/>
        <v>0</v>
      </c>
      <c r="F321" s="67">
        <f t="shared" si="257"/>
        <v>0</v>
      </c>
      <c r="G321" s="67">
        <f t="shared" si="257"/>
        <v>0</v>
      </c>
      <c r="H321" s="67">
        <f t="shared" si="257"/>
        <v>0</v>
      </c>
      <c r="I321" s="67">
        <f t="shared" si="257"/>
        <v>0</v>
      </c>
      <c r="J321" s="67">
        <f t="shared" si="257"/>
        <v>0</v>
      </c>
    </row>
    <row r="322" spans="1:10" ht="24" hidden="1" x14ac:dyDescent="0.2">
      <c r="A322" s="4" t="s">
        <v>47</v>
      </c>
      <c r="B322" s="3" t="s">
        <v>628</v>
      </c>
      <c r="C322" s="3" t="s">
        <v>51</v>
      </c>
      <c r="D322" s="140"/>
      <c r="E322" s="67"/>
      <c r="F322" s="67">
        <f>D322+E322</f>
        <v>0</v>
      </c>
      <c r="G322" s="67"/>
      <c r="H322" s="67"/>
      <c r="I322" s="67">
        <f>G322+H322</f>
        <v>0</v>
      </c>
      <c r="J322" s="67"/>
    </row>
    <row r="323" spans="1:10" ht="24" hidden="1" x14ac:dyDescent="0.2">
      <c r="A323" s="4" t="s">
        <v>77</v>
      </c>
      <c r="B323" s="3" t="s">
        <v>628</v>
      </c>
      <c r="C323" s="3" t="s">
        <v>88</v>
      </c>
      <c r="D323" s="140"/>
      <c r="E323" s="67"/>
      <c r="F323" s="67">
        <f>D323+E323</f>
        <v>0</v>
      </c>
      <c r="G323" s="67"/>
      <c r="H323" s="67"/>
      <c r="I323" s="67">
        <f>G323+H323</f>
        <v>0</v>
      </c>
      <c r="J323" s="67"/>
    </row>
    <row r="324" spans="1:10" ht="60" x14ac:dyDescent="0.2">
      <c r="A324" s="4" t="s">
        <v>545</v>
      </c>
      <c r="B324" s="3" t="s">
        <v>629</v>
      </c>
      <c r="C324" s="3"/>
      <c r="D324" s="140">
        <f>D325+D330</f>
        <v>0</v>
      </c>
      <c r="E324" s="67">
        <f t="shared" ref="E324:J324" si="258">E325+E330</f>
        <v>6677</v>
      </c>
      <c r="F324" s="67">
        <f t="shared" si="258"/>
        <v>6677</v>
      </c>
      <c r="G324" s="67">
        <f t="shared" si="258"/>
        <v>0</v>
      </c>
      <c r="H324" s="67">
        <f t="shared" si="258"/>
        <v>6705.1</v>
      </c>
      <c r="I324" s="67">
        <f t="shared" si="258"/>
        <v>6705.1</v>
      </c>
      <c r="J324" s="67">
        <f t="shared" si="258"/>
        <v>5650</v>
      </c>
    </row>
    <row r="325" spans="1:10" ht="24" x14ac:dyDescent="0.2">
      <c r="A325" s="97" t="s">
        <v>471</v>
      </c>
      <c r="B325" s="3" t="s">
        <v>630</v>
      </c>
      <c r="C325" s="3"/>
      <c r="D325" s="140">
        <f t="shared" ref="D325:J325" si="259">D326+D328</f>
        <v>0</v>
      </c>
      <c r="E325" s="67">
        <f t="shared" si="259"/>
        <v>1027</v>
      </c>
      <c r="F325" s="67">
        <f t="shared" si="259"/>
        <v>1027</v>
      </c>
      <c r="G325" s="67">
        <f t="shared" si="259"/>
        <v>0</v>
      </c>
      <c r="H325" s="67">
        <f t="shared" si="259"/>
        <v>1055.0999999999999</v>
      </c>
      <c r="I325" s="67">
        <f t="shared" si="259"/>
        <v>1055.0999999999999</v>
      </c>
      <c r="J325" s="67">
        <f t="shared" si="259"/>
        <v>0</v>
      </c>
    </row>
    <row r="326" spans="1:10" ht="24" x14ac:dyDescent="0.2">
      <c r="A326" s="4" t="s">
        <v>546</v>
      </c>
      <c r="B326" s="3" t="s">
        <v>631</v>
      </c>
      <c r="C326" s="3"/>
      <c r="D326" s="140">
        <f t="shared" ref="D326:J326" si="260">D327</f>
        <v>0</v>
      </c>
      <c r="E326" s="67">
        <f t="shared" si="260"/>
        <v>1027</v>
      </c>
      <c r="F326" s="67">
        <f t="shared" si="260"/>
        <v>1027</v>
      </c>
      <c r="G326" s="67">
        <f t="shared" si="260"/>
        <v>0</v>
      </c>
      <c r="H326" s="67">
        <f t="shared" si="260"/>
        <v>1055.0999999999999</v>
      </c>
      <c r="I326" s="67">
        <f t="shared" si="260"/>
        <v>1055.0999999999999</v>
      </c>
      <c r="J326" s="67">
        <f t="shared" si="260"/>
        <v>0</v>
      </c>
    </row>
    <row r="327" spans="1:10" ht="48" x14ac:dyDescent="0.2">
      <c r="A327" s="4" t="s">
        <v>38</v>
      </c>
      <c r="B327" s="3" t="s">
        <v>631</v>
      </c>
      <c r="C327" s="3" t="s">
        <v>34</v>
      </c>
      <c r="D327" s="140"/>
      <c r="E327" s="67">
        <f>1027</f>
        <v>1027</v>
      </c>
      <c r="F327" s="67">
        <f>D327+E327</f>
        <v>1027</v>
      </c>
      <c r="G327" s="67"/>
      <c r="H327" s="67">
        <f>1027+28.1</f>
        <v>1055.0999999999999</v>
      </c>
      <c r="I327" s="67">
        <f>G327+H327</f>
        <v>1055.0999999999999</v>
      </c>
      <c r="J327" s="67"/>
    </row>
    <row r="328" spans="1:10" ht="24" hidden="1" x14ac:dyDescent="0.2">
      <c r="A328" s="4" t="s">
        <v>465</v>
      </c>
      <c r="B328" s="3" t="s">
        <v>632</v>
      </c>
      <c r="C328" s="3"/>
      <c r="D328" s="140">
        <f t="shared" ref="D328:J328" si="261">D329</f>
        <v>0</v>
      </c>
      <c r="E328" s="67">
        <f t="shared" si="261"/>
        <v>0</v>
      </c>
      <c r="F328" s="67">
        <f t="shared" si="261"/>
        <v>0</v>
      </c>
      <c r="G328" s="67">
        <f t="shared" si="261"/>
        <v>0</v>
      </c>
      <c r="H328" s="67">
        <f t="shared" si="261"/>
        <v>0</v>
      </c>
      <c r="I328" s="67">
        <f t="shared" si="261"/>
        <v>0</v>
      </c>
      <c r="J328" s="67">
        <f t="shared" si="261"/>
        <v>0</v>
      </c>
    </row>
    <row r="329" spans="1:10" ht="24" hidden="1" x14ac:dyDescent="0.2">
      <c r="A329" s="4" t="s">
        <v>47</v>
      </c>
      <c r="B329" s="3" t="s">
        <v>632</v>
      </c>
      <c r="C329" s="3" t="s">
        <v>51</v>
      </c>
      <c r="D329" s="140"/>
      <c r="E329" s="67"/>
      <c r="F329" s="67">
        <f>D329+E329</f>
        <v>0</v>
      </c>
      <c r="G329" s="67"/>
      <c r="H329" s="67"/>
      <c r="I329" s="67">
        <f>G329+H329</f>
        <v>0</v>
      </c>
      <c r="J329" s="67"/>
    </row>
    <row r="330" spans="1:10" ht="120" x14ac:dyDescent="0.2">
      <c r="A330" s="4" t="s">
        <v>489</v>
      </c>
      <c r="B330" s="3" t="s">
        <v>633</v>
      </c>
      <c r="C330" s="3"/>
      <c r="D330" s="140">
        <f t="shared" ref="D330:J330" si="262">D331</f>
        <v>0</v>
      </c>
      <c r="E330" s="67">
        <f t="shared" si="262"/>
        <v>5650</v>
      </c>
      <c r="F330" s="67">
        <f t="shared" si="262"/>
        <v>5650</v>
      </c>
      <c r="G330" s="67">
        <f t="shared" si="262"/>
        <v>0</v>
      </c>
      <c r="H330" s="67">
        <f t="shared" si="262"/>
        <v>5650</v>
      </c>
      <c r="I330" s="67">
        <f t="shared" si="262"/>
        <v>5650</v>
      </c>
      <c r="J330" s="67">
        <f t="shared" si="262"/>
        <v>5650</v>
      </c>
    </row>
    <row r="331" spans="1:10" ht="48" x14ac:dyDescent="0.2">
      <c r="A331" s="4" t="s">
        <v>38</v>
      </c>
      <c r="B331" s="3" t="s">
        <v>633</v>
      </c>
      <c r="C331" s="3" t="s">
        <v>34</v>
      </c>
      <c r="D331" s="140"/>
      <c r="E331" s="67">
        <v>5650</v>
      </c>
      <c r="F331" s="67">
        <f>D331+E331</f>
        <v>5650</v>
      </c>
      <c r="G331" s="67"/>
      <c r="H331" s="67">
        <v>5650</v>
      </c>
      <c r="I331" s="67">
        <f>G331+H331</f>
        <v>5650</v>
      </c>
      <c r="J331" s="67">
        <v>5650</v>
      </c>
    </row>
    <row r="332" spans="1:10" ht="36" x14ac:dyDescent="0.2">
      <c r="A332" s="4" t="s">
        <v>533</v>
      </c>
      <c r="B332" s="3" t="s">
        <v>606</v>
      </c>
      <c r="C332" s="3"/>
      <c r="D332" s="272">
        <f>D333</f>
        <v>0</v>
      </c>
      <c r="E332" s="67">
        <f t="shared" ref="E332:J332" si="263">E333</f>
        <v>303493.23</v>
      </c>
      <c r="F332" s="67">
        <f t="shared" si="263"/>
        <v>303493.23</v>
      </c>
      <c r="G332" s="67">
        <f t="shared" si="263"/>
        <v>0</v>
      </c>
      <c r="H332" s="67">
        <f t="shared" si="263"/>
        <v>303084.23</v>
      </c>
      <c r="I332" s="67">
        <f t="shared" si="263"/>
        <v>303084.23</v>
      </c>
      <c r="J332" s="67">
        <f t="shared" si="263"/>
        <v>310414.96999999997</v>
      </c>
    </row>
    <row r="333" spans="1:10" ht="36" x14ac:dyDescent="0.2">
      <c r="A333" s="4" t="s">
        <v>534</v>
      </c>
      <c r="B333" s="3" t="s">
        <v>605</v>
      </c>
      <c r="C333" s="3"/>
      <c r="D333" s="272">
        <f>D334+D344+D346+D338+D342+D336+D340+D348</f>
        <v>0</v>
      </c>
      <c r="E333" s="67">
        <f t="shared" ref="E333:J333" si="264">E334+E344+E346+E338+E342+E336+E340+E348</f>
        <v>303493.23</v>
      </c>
      <c r="F333" s="67">
        <f t="shared" si="264"/>
        <v>303493.23</v>
      </c>
      <c r="G333" s="67">
        <f t="shared" si="264"/>
        <v>0</v>
      </c>
      <c r="H333" s="67">
        <f t="shared" si="264"/>
        <v>303084.23</v>
      </c>
      <c r="I333" s="67">
        <f t="shared" si="264"/>
        <v>303084.23</v>
      </c>
      <c r="J333" s="67">
        <f t="shared" si="264"/>
        <v>310414.96999999997</v>
      </c>
    </row>
    <row r="334" spans="1:10" ht="36" x14ac:dyDescent="0.2">
      <c r="A334" s="4" t="s">
        <v>277</v>
      </c>
      <c r="B334" s="3" t="s">
        <v>607</v>
      </c>
      <c r="C334" s="3"/>
      <c r="D334" s="272">
        <f t="shared" ref="D334:J334" si="265">D335</f>
        <v>0</v>
      </c>
      <c r="E334" s="67">
        <f t="shared" si="265"/>
        <v>23524.94</v>
      </c>
      <c r="F334" s="67">
        <f t="shared" si="265"/>
        <v>23524.94</v>
      </c>
      <c r="G334" s="67">
        <f t="shared" si="265"/>
        <v>0</v>
      </c>
      <c r="H334" s="67">
        <f t="shared" si="265"/>
        <v>24416.01</v>
      </c>
      <c r="I334" s="67">
        <f t="shared" si="265"/>
        <v>24416.01</v>
      </c>
      <c r="J334" s="67">
        <f t="shared" si="265"/>
        <v>31746.75</v>
      </c>
    </row>
    <row r="335" spans="1:10" ht="24" x14ac:dyDescent="0.2">
      <c r="A335" s="4" t="s">
        <v>29</v>
      </c>
      <c r="B335" s="3" t="s">
        <v>607</v>
      </c>
      <c r="C335" s="3" t="s">
        <v>26</v>
      </c>
      <c r="D335" s="272"/>
      <c r="E335" s="67">
        <f>1816.29+21620.45+88.1986</f>
        <v>23524.94</v>
      </c>
      <c r="F335" s="67">
        <f>D335+E335</f>
        <v>23524.94</v>
      </c>
      <c r="G335" s="67"/>
      <c r="H335" s="67">
        <f>21620.45+1816.29-0.597+979.86915</f>
        <v>24416.01</v>
      </c>
      <c r="I335" s="67">
        <f>G335+H335</f>
        <v>24416.01</v>
      </c>
      <c r="J335" s="67">
        <f>21620.45+1816.29+7307.6505+1002.3575</f>
        <v>31746.75</v>
      </c>
    </row>
    <row r="336" spans="1:10" ht="36" x14ac:dyDescent="0.2">
      <c r="A336" s="4" t="s">
        <v>535</v>
      </c>
      <c r="B336" s="3" t="s">
        <v>608</v>
      </c>
      <c r="C336" s="3"/>
      <c r="D336" s="272">
        <f t="shared" ref="D336:J336" si="266">D337</f>
        <v>0</v>
      </c>
      <c r="E336" s="67">
        <f t="shared" si="266"/>
        <v>85389.42</v>
      </c>
      <c r="F336" s="67">
        <f t="shared" si="266"/>
        <v>85389.42</v>
      </c>
      <c r="G336" s="67">
        <f>G337</f>
        <v>0</v>
      </c>
      <c r="H336" s="67">
        <f t="shared" si="266"/>
        <v>85389.42</v>
      </c>
      <c r="I336" s="67">
        <f t="shared" si="266"/>
        <v>85389.42</v>
      </c>
      <c r="J336" s="67">
        <f t="shared" si="266"/>
        <v>85389.42</v>
      </c>
    </row>
    <row r="337" spans="1:10" ht="24" x14ac:dyDescent="0.2">
      <c r="A337" s="4" t="s">
        <v>29</v>
      </c>
      <c r="B337" s="3" t="s">
        <v>608</v>
      </c>
      <c r="C337" s="3" t="s">
        <v>26</v>
      </c>
      <c r="D337" s="272"/>
      <c r="E337" s="67">
        <f>26454.71+58934.71</f>
        <v>85389.42</v>
      </c>
      <c r="F337" s="67">
        <f>D337+E337</f>
        <v>85389.42</v>
      </c>
      <c r="G337" s="67"/>
      <c r="H337" s="67">
        <f>26454.71+58934.71</f>
        <v>85389.42</v>
      </c>
      <c r="I337" s="67">
        <f>G337+H337</f>
        <v>85389.42</v>
      </c>
      <c r="J337" s="67">
        <f>26454.71+58934.71</f>
        <v>85389.42</v>
      </c>
    </row>
    <row r="338" spans="1:10" ht="36" hidden="1" x14ac:dyDescent="0.2">
      <c r="A338" s="7" t="s">
        <v>115</v>
      </c>
      <c r="B338" s="3" t="s">
        <v>609</v>
      </c>
      <c r="C338" s="3"/>
      <c r="D338" s="272">
        <f t="shared" ref="D338:J338" si="267">D339</f>
        <v>0</v>
      </c>
      <c r="E338" s="67">
        <f t="shared" si="267"/>
        <v>1185.07</v>
      </c>
      <c r="F338" s="67">
        <f t="shared" si="267"/>
        <v>1185.07</v>
      </c>
      <c r="G338" s="67">
        <f>G339</f>
        <v>0</v>
      </c>
      <c r="H338" s="67">
        <f t="shared" si="267"/>
        <v>0</v>
      </c>
      <c r="I338" s="67">
        <f t="shared" si="267"/>
        <v>0</v>
      </c>
      <c r="J338" s="67">
        <f t="shared" si="267"/>
        <v>0</v>
      </c>
    </row>
    <row r="339" spans="1:10" ht="24" hidden="1" x14ac:dyDescent="0.2">
      <c r="A339" s="4" t="s">
        <v>29</v>
      </c>
      <c r="B339" s="3" t="s">
        <v>609</v>
      </c>
      <c r="C339" s="3" t="s">
        <v>26</v>
      </c>
      <c r="D339" s="272"/>
      <c r="E339" s="67">
        <f>44.44+1140.63</f>
        <v>1185.07</v>
      </c>
      <c r="F339" s="67">
        <f>D339+E339</f>
        <v>1185.07</v>
      </c>
      <c r="G339" s="67">
        <v>0</v>
      </c>
      <c r="H339" s="67"/>
      <c r="I339" s="67">
        <f>G339+H339</f>
        <v>0</v>
      </c>
      <c r="J339" s="67"/>
    </row>
    <row r="340" spans="1:10" ht="48" x14ac:dyDescent="0.2">
      <c r="A340" s="4" t="s">
        <v>536</v>
      </c>
      <c r="B340" s="3" t="s">
        <v>610</v>
      </c>
      <c r="C340" s="3"/>
      <c r="D340" s="272">
        <f t="shared" ref="D340:J340" si="268">D341</f>
        <v>0</v>
      </c>
      <c r="E340" s="67">
        <f t="shared" si="268"/>
        <v>2976.67</v>
      </c>
      <c r="F340" s="67">
        <f t="shared" si="268"/>
        <v>2976.67</v>
      </c>
      <c r="G340" s="67">
        <f>G341</f>
        <v>0</v>
      </c>
      <c r="H340" s="67">
        <f t="shared" si="268"/>
        <v>2976.67</v>
      </c>
      <c r="I340" s="67">
        <f t="shared" si="268"/>
        <v>2976.67</v>
      </c>
      <c r="J340" s="67">
        <f t="shared" si="268"/>
        <v>2976.67</v>
      </c>
    </row>
    <row r="341" spans="1:10" ht="24" x14ac:dyDescent="0.2">
      <c r="A341" s="4" t="s">
        <v>29</v>
      </c>
      <c r="B341" s="3" t="s">
        <v>610</v>
      </c>
      <c r="C341" s="3" t="s">
        <v>26</v>
      </c>
      <c r="D341" s="272"/>
      <c r="E341" s="67">
        <f>240+2736.67</f>
        <v>2976.67</v>
      </c>
      <c r="F341" s="67">
        <f>D341+E341</f>
        <v>2976.67</v>
      </c>
      <c r="G341" s="67">
        <v>0</v>
      </c>
      <c r="H341" s="67">
        <f>240+2736.67</f>
        <v>2976.67</v>
      </c>
      <c r="I341" s="67">
        <f>G341+H341</f>
        <v>2976.67</v>
      </c>
      <c r="J341" s="67">
        <f>240+2736.67</f>
        <v>2976.67</v>
      </c>
    </row>
    <row r="342" spans="1:10" ht="24" x14ac:dyDescent="0.2">
      <c r="A342" s="4" t="s">
        <v>336</v>
      </c>
      <c r="B342" s="3" t="s">
        <v>611</v>
      </c>
      <c r="C342" s="3"/>
      <c r="D342" s="272">
        <f t="shared" ref="D342:J342" si="269">D343</f>
        <v>0</v>
      </c>
      <c r="E342" s="67">
        <f t="shared" si="269"/>
        <v>115</v>
      </c>
      <c r="F342" s="67">
        <f t="shared" si="269"/>
        <v>115</v>
      </c>
      <c r="G342" s="67">
        <f>G343</f>
        <v>0</v>
      </c>
      <c r="H342" s="67">
        <f t="shared" si="269"/>
        <v>0</v>
      </c>
      <c r="I342" s="67">
        <f t="shared" si="269"/>
        <v>0</v>
      </c>
      <c r="J342" s="67">
        <f t="shared" si="269"/>
        <v>0</v>
      </c>
    </row>
    <row r="343" spans="1:10" ht="24" hidden="1" x14ac:dyDescent="0.2">
      <c r="A343" s="4" t="s">
        <v>29</v>
      </c>
      <c r="B343" s="3" t="s">
        <v>611</v>
      </c>
      <c r="C343" s="3" t="s">
        <v>26</v>
      </c>
      <c r="D343" s="272"/>
      <c r="E343" s="67">
        <f>15+100</f>
        <v>115</v>
      </c>
      <c r="F343" s="67">
        <f>D343+E343</f>
        <v>115</v>
      </c>
      <c r="G343" s="67">
        <v>0</v>
      </c>
      <c r="H343" s="67"/>
      <c r="I343" s="67">
        <f>G343+H343</f>
        <v>0</v>
      </c>
      <c r="J343" s="67"/>
    </row>
    <row r="344" spans="1:10" ht="96" x14ac:dyDescent="0.2">
      <c r="A344" s="4" t="s">
        <v>474</v>
      </c>
      <c r="B344" s="3" t="s">
        <v>612</v>
      </c>
      <c r="C344" s="3"/>
      <c r="D344" s="272">
        <f t="shared" ref="D344:J344" si="270">D345</f>
        <v>0</v>
      </c>
      <c r="E344" s="67">
        <f t="shared" si="270"/>
        <v>184127</v>
      </c>
      <c r="F344" s="67">
        <f t="shared" si="270"/>
        <v>184127</v>
      </c>
      <c r="G344" s="67">
        <f>G345</f>
        <v>0</v>
      </c>
      <c r="H344" s="67">
        <f t="shared" si="270"/>
        <v>184127</v>
      </c>
      <c r="I344" s="67">
        <f t="shared" si="270"/>
        <v>184127</v>
      </c>
      <c r="J344" s="67">
        <f t="shared" si="270"/>
        <v>184127</v>
      </c>
    </row>
    <row r="345" spans="1:10" ht="24" x14ac:dyDescent="0.2">
      <c r="A345" s="4" t="s">
        <v>29</v>
      </c>
      <c r="B345" s="3" t="s">
        <v>612</v>
      </c>
      <c r="C345" s="3" t="s">
        <v>26</v>
      </c>
      <c r="D345" s="272"/>
      <c r="E345" s="67">
        <f>49877+134250</f>
        <v>184127</v>
      </c>
      <c r="F345" s="67">
        <f>D345+E345</f>
        <v>184127</v>
      </c>
      <c r="G345" s="67"/>
      <c r="H345" s="67">
        <f>49877+134250</f>
        <v>184127</v>
      </c>
      <c r="I345" s="67">
        <f>G345+H345</f>
        <v>184127</v>
      </c>
      <c r="J345" s="67">
        <f>49877+134250</f>
        <v>184127</v>
      </c>
    </row>
    <row r="346" spans="1:10" ht="24" x14ac:dyDescent="0.2">
      <c r="A346" s="4" t="s">
        <v>298</v>
      </c>
      <c r="B346" s="3" t="s">
        <v>613</v>
      </c>
      <c r="C346" s="3"/>
      <c r="D346" s="272">
        <f t="shared" ref="D346:J346" si="271">D347</f>
        <v>0</v>
      </c>
      <c r="E346" s="67">
        <f t="shared" si="271"/>
        <v>1121.43</v>
      </c>
      <c r="F346" s="67">
        <f t="shared" si="271"/>
        <v>1121.43</v>
      </c>
      <c r="G346" s="67">
        <f>G347</f>
        <v>0</v>
      </c>
      <c r="H346" s="67">
        <f t="shared" si="271"/>
        <v>1121.43</v>
      </c>
      <c r="I346" s="67">
        <f t="shared" si="271"/>
        <v>1121.43</v>
      </c>
      <c r="J346" s="67">
        <f t="shared" si="271"/>
        <v>1121.43</v>
      </c>
    </row>
    <row r="347" spans="1:10" ht="24" x14ac:dyDescent="0.2">
      <c r="A347" s="4" t="s">
        <v>29</v>
      </c>
      <c r="B347" s="3" t="s">
        <v>613</v>
      </c>
      <c r="C347" s="3" t="s">
        <v>26</v>
      </c>
      <c r="D347" s="272"/>
      <c r="E347" s="67">
        <v>1121.43</v>
      </c>
      <c r="F347" s="67">
        <f>D347+E347</f>
        <v>1121.43</v>
      </c>
      <c r="G347" s="67"/>
      <c r="H347" s="67">
        <v>1121.43</v>
      </c>
      <c r="I347" s="67">
        <f>G347+H347</f>
        <v>1121.43</v>
      </c>
      <c r="J347" s="67">
        <v>1121.43</v>
      </c>
    </row>
    <row r="348" spans="1:10" ht="48" x14ac:dyDescent="0.2">
      <c r="A348" s="4" t="s">
        <v>479</v>
      </c>
      <c r="B348" s="3" t="s">
        <v>634</v>
      </c>
      <c r="C348" s="3"/>
      <c r="D348" s="140">
        <f t="shared" ref="D348:J348" si="272">D350+D349</f>
        <v>0</v>
      </c>
      <c r="E348" s="67">
        <f t="shared" si="272"/>
        <v>5053.7</v>
      </c>
      <c r="F348" s="67">
        <f t="shared" si="272"/>
        <v>5053.7</v>
      </c>
      <c r="G348" s="67">
        <f t="shared" si="272"/>
        <v>0</v>
      </c>
      <c r="H348" s="67">
        <f t="shared" si="272"/>
        <v>5053.7</v>
      </c>
      <c r="I348" s="67">
        <f t="shared" si="272"/>
        <v>5053.7</v>
      </c>
      <c r="J348" s="67">
        <f t="shared" si="272"/>
        <v>5053.7</v>
      </c>
    </row>
    <row r="349" spans="1:10" ht="24" x14ac:dyDescent="0.2">
      <c r="A349" s="4" t="s">
        <v>47</v>
      </c>
      <c r="B349" s="3" t="s">
        <v>634</v>
      </c>
      <c r="C349" s="3" t="s">
        <v>51</v>
      </c>
      <c r="D349" s="140"/>
      <c r="E349" s="67">
        <v>15.21</v>
      </c>
      <c r="F349" s="67">
        <f>D349+E349</f>
        <v>15.21</v>
      </c>
      <c r="G349" s="67"/>
      <c r="H349" s="67">
        <v>15.21</v>
      </c>
      <c r="I349" s="67">
        <f>G349+H349</f>
        <v>15.21</v>
      </c>
      <c r="J349" s="67">
        <v>15.21</v>
      </c>
    </row>
    <row r="350" spans="1:10" x14ac:dyDescent="0.2">
      <c r="A350" s="4" t="s">
        <v>45</v>
      </c>
      <c r="B350" s="3" t="s">
        <v>634</v>
      </c>
      <c r="C350" s="3" t="s">
        <v>43</v>
      </c>
      <c r="D350" s="140"/>
      <c r="E350" s="67">
        <v>5038.49</v>
      </c>
      <c r="F350" s="67">
        <f>D350+E350</f>
        <v>5038.49</v>
      </c>
      <c r="G350" s="67"/>
      <c r="H350" s="67">
        <v>5038.49</v>
      </c>
      <c r="I350" s="67">
        <f>G350+H350</f>
        <v>5038.49</v>
      </c>
      <c r="J350" s="67">
        <v>5038.49</v>
      </c>
    </row>
    <row r="351" spans="1:10" ht="36" hidden="1" x14ac:dyDescent="0.2">
      <c r="A351" s="4" t="s">
        <v>537</v>
      </c>
      <c r="B351" s="3" t="s">
        <v>614</v>
      </c>
      <c r="C351" s="3"/>
      <c r="D351" s="272">
        <v>0</v>
      </c>
      <c r="E351" s="67">
        <v>0</v>
      </c>
      <c r="F351" s="67">
        <v>0</v>
      </c>
      <c r="G351" s="67">
        <v>0</v>
      </c>
      <c r="H351" s="67">
        <v>0</v>
      </c>
      <c r="I351" s="67">
        <v>0</v>
      </c>
      <c r="J351" s="67">
        <v>0</v>
      </c>
    </row>
    <row r="352" spans="1:10" ht="36" hidden="1" x14ac:dyDescent="0.2">
      <c r="A352" s="4" t="s">
        <v>538</v>
      </c>
      <c r="B352" s="3" t="s">
        <v>615</v>
      </c>
      <c r="C352" s="3"/>
      <c r="D352" s="272">
        <v>0</v>
      </c>
      <c r="E352" s="67">
        <v>0</v>
      </c>
      <c r="F352" s="67">
        <v>0</v>
      </c>
      <c r="G352" s="67">
        <v>0</v>
      </c>
      <c r="H352" s="67">
        <v>0</v>
      </c>
      <c r="I352" s="67">
        <v>0</v>
      </c>
      <c r="J352" s="67">
        <v>0</v>
      </c>
    </row>
    <row r="353" spans="1:10" ht="24" hidden="1" x14ac:dyDescent="0.2">
      <c r="A353" s="4" t="s">
        <v>29</v>
      </c>
      <c r="B353" s="3" t="s">
        <v>615</v>
      </c>
      <c r="C353" s="3" t="s">
        <v>26</v>
      </c>
      <c r="D353" s="272"/>
      <c r="E353" s="67"/>
      <c r="F353" s="67">
        <v>0</v>
      </c>
      <c r="G353" s="67"/>
      <c r="H353" s="67"/>
      <c r="I353" s="67">
        <v>0</v>
      </c>
      <c r="J353" s="67"/>
    </row>
    <row r="354" spans="1:10" ht="36" x14ac:dyDescent="0.2">
      <c r="A354" s="4" t="s">
        <v>539</v>
      </c>
      <c r="B354" s="3" t="s">
        <v>616</v>
      </c>
      <c r="C354" s="3"/>
      <c r="D354" s="272">
        <f>D355+D362</f>
        <v>0</v>
      </c>
      <c r="E354" s="67">
        <f t="shared" ref="E354:G354" si="273">E355+E362</f>
        <v>27260.38</v>
      </c>
      <c r="F354" s="67">
        <f t="shared" si="273"/>
        <v>27260.38</v>
      </c>
      <c r="G354" s="67">
        <f t="shared" si="273"/>
        <v>0</v>
      </c>
      <c r="H354" s="67">
        <f>H355+H362</f>
        <v>23371.71</v>
      </c>
      <c r="I354" s="67">
        <f t="shared" ref="I354:J354" si="274">I355+I362</f>
        <v>23371.71</v>
      </c>
      <c r="J354" s="67">
        <f t="shared" si="274"/>
        <v>23371.71</v>
      </c>
    </row>
    <row r="355" spans="1:10" x14ac:dyDescent="0.2">
      <c r="A355" s="4" t="s">
        <v>105</v>
      </c>
      <c r="B355" s="3" t="s">
        <v>617</v>
      </c>
      <c r="C355" s="3"/>
      <c r="D355" s="272">
        <f>D356+D358+D360</f>
        <v>0</v>
      </c>
      <c r="E355" s="67">
        <f t="shared" ref="E355:G355" si="275">E356+E358+E360</f>
        <v>25828.98</v>
      </c>
      <c r="F355" s="67">
        <f t="shared" si="275"/>
        <v>25828.98</v>
      </c>
      <c r="G355" s="67">
        <f t="shared" si="275"/>
        <v>0</v>
      </c>
      <c r="H355" s="67">
        <f>H356+H358+H360</f>
        <v>21940.31</v>
      </c>
      <c r="I355" s="67">
        <f t="shared" ref="I355:J355" si="276">I356+I358+I360</f>
        <v>21940.31</v>
      </c>
      <c r="J355" s="67">
        <f t="shared" si="276"/>
        <v>21940.31</v>
      </c>
    </row>
    <row r="356" spans="1:10" ht="24" x14ac:dyDescent="0.2">
      <c r="A356" s="4" t="s">
        <v>540</v>
      </c>
      <c r="B356" s="3" t="s">
        <v>618</v>
      </c>
      <c r="C356" s="3"/>
      <c r="D356" s="272">
        <f>D357</f>
        <v>0</v>
      </c>
      <c r="E356" s="67">
        <f t="shared" ref="E356:J356" si="277">E357</f>
        <v>14006.37</v>
      </c>
      <c r="F356" s="67">
        <f t="shared" si="277"/>
        <v>14006.37</v>
      </c>
      <c r="G356" s="67">
        <f t="shared" si="277"/>
        <v>0</v>
      </c>
      <c r="H356" s="67">
        <f t="shared" si="277"/>
        <v>11671.79</v>
      </c>
      <c r="I356" s="67">
        <f t="shared" si="277"/>
        <v>11671.79</v>
      </c>
      <c r="J356" s="67">
        <f t="shared" si="277"/>
        <v>11671.79</v>
      </c>
    </row>
    <row r="357" spans="1:10" ht="24" x14ac:dyDescent="0.2">
      <c r="A357" s="4" t="s">
        <v>29</v>
      </c>
      <c r="B357" s="3" t="s">
        <v>618</v>
      </c>
      <c r="C357" s="3" t="s">
        <v>26</v>
      </c>
      <c r="D357" s="272"/>
      <c r="E357" s="67">
        <v>14006.37</v>
      </c>
      <c r="F357" s="67">
        <v>14006.37</v>
      </c>
      <c r="G357" s="67"/>
      <c r="H357" s="67">
        <f>12452.076-1426.1+645.8175</f>
        <v>11671.79</v>
      </c>
      <c r="I357" s="67">
        <f>G357+H357</f>
        <v>11671.79</v>
      </c>
      <c r="J357" s="67">
        <f>11025.976+645.8175</f>
        <v>11671.79</v>
      </c>
    </row>
    <row r="358" spans="1:10" ht="24" x14ac:dyDescent="0.2">
      <c r="A358" s="4" t="s">
        <v>541</v>
      </c>
      <c r="B358" s="3" t="s">
        <v>700</v>
      </c>
      <c r="C358" s="3"/>
      <c r="D358" s="272">
        <f>D359</f>
        <v>0</v>
      </c>
      <c r="E358" s="67">
        <f t="shared" ref="E358:J358" si="278">E359</f>
        <v>2980.19</v>
      </c>
      <c r="F358" s="67">
        <f t="shared" si="278"/>
        <v>2980.19</v>
      </c>
      <c r="G358" s="67">
        <f t="shared" si="278"/>
        <v>0</v>
      </c>
      <c r="H358" s="67">
        <f t="shared" si="278"/>
        <v>1426.1</v>
      </c>
      <c r="I358" s="67">
        <f>I359</f>
        <v>1426.1</v>
      </c>
      <c r="J358" s="67">
        <f t="shared" si="278"/>
        <v>1426.1</v>
      </c>
    </row>
    <row r="359" spans="1:10" ht="24" x14ac:dyDescent="0.2">
      <c r="A359" s="4" t="s">
        <v>29</v>
      </c>
      <c r="B359" s="3" t="s">
        <v>700</v>
      </c>
      <c r="C359" s="3" t="s">
        <v>26</v>
      </c>
      <c r="D359" s="272"/>
      <c r="E359" s="67">
        <v>2980.19</v>
      </c>
      <c r="F359" s="67">
        <v>2980.19</v>
      </c>
      <c r="G359" s="67"/>
      <c r="H359" s="67">
        <v>1426.1</v>
      </c>
      <c r="I359" s="67">
        <f>H359</f>
        <v>1426.1</v>
      </c>
      <c r="J359" s="67">
        <v>1426.1</v>
      </c>
    </row>
    <row r="360" spans="1:10" x14ac:dyDescent="0.2">
      <c r="A360" s="4" t="s">
        <v>596</v>
      </c>
      <c r="B360" s="3" t="s">
        <v>635</v>
      </c>
      <c r="C360" s="3"/>
      <c r="D360" s="272">
        <f>D361</f>
        <v>0</v>
      </c>
      <c r="E360" s="67">
        <f t="shared" ref="E360:J360" si="279">E361</f>
        <v>8842.42</v>
      </c>
      <c r="F360" s="67">
        <f t="shared" si="279"/>
        <v>8842.42</v>
      </c>
      <c r="G360" s="67">
        <f t="shared" si="279"/>
        <v>0</v>
      </c>
      <c r="H360" s="67">
        <f t="shared" si="279"/>
        <v>8842.42</v>
      </c>
      <c r="I360" s="67">
        <f t="shared" si="279"/>
        <v>8842.42</v>
      </c>
      <c r="J360" s="67">
        <f t="shared" si="279"/>
        <v>8842.42</v>
      </c>
    </row>
    <row r="361" spans="1:10" ht="24" x14ac:dyDescent="0.2">
      <c r="A361" s="4" t="s">
        <v>29</v>
      </c>
      <c r="B361" s="3" t="s">
        <v>635</v>
      </c>
      <c r="C361" s="3" t="s">
        <v>26</v>
      </c>
      <c r="D361" s="272"/>
      <c r="E361" s="67">
        <v>8842.42</v>
      </c>
      <c r="F361" s="67">
        <f>D361+E361</f>
        <v>8842.42</v>
      </c>
      <c r="G361" s="67"/>
      <c r="H361" s="67">
        <v>8842.42</v>
      </c>
      <c r="I361" s="67">
        <f>G361+H361</f>
        <v>8842.42</v>
      </c>
      <c r="J361" s="67">
        <v>8842.42</v>
      </c>
    </row>
    <row r="362" spans="1:10" ht="24" x14ac:dyDescent="0.2">
      <c r="A362" s="4" t="s">
        <v>542</v>
      </c>
      <c r="B362" s="3" t="s">
        <v>619</v>
      </c>
      <c r="C362" s="3"/>
      <c r="D362" s="274">
        <f>D363+D365</f>
        <v>0</v>
      </c>
      <c r="E362" s="328">
        <f t="shared" ref="E362:J362" si="280">E363+E365</f>
        <v>1431.4</v>
      </c>
      <c r="F362" s="328">
        <f t="shared" si="280"/>
        <v>1431.4</v>
      </c>
      <c r="G362" s="328">
        <f t="shared" si="280"/>
        <v>0</v>
      </c>
      <c r="H362" s="328">
        <f t="shared" si="280"/>
        <v>1431.4</v>
      </c>
      <c r="I362" s="328">
        <f t="shared" si="280"/>
        <v>1431.4</v>
      </c>
      <c r="J362" s="328">
        <f t="shared" si="280"/>
        <v>1431.4</v>
      </c>
    </row>
    <row r="363" spans="1:10" hidden="1" x14ac:dyDescent="0.2">
      <c r="A363" s="4" t="s">
        <v>340</v>
      </c>
      <c r="B363" s="3" t="s">
        <v>620</v>
      </c>
      <c r="C363" s="3"/>
      <c r="D363" s="274">
        <f>D364</f>
        <v>0</v>
      </c>
      <c r="E363" s="328">
        <f t="shared" ref="E363:J363" si="281">E364</f>
        <v>0</v>
      </c>
      <c r="F363" s="328">
        <f t="shared" si="281"/>
        <v>0</v>
      </c>
      <c r="G363" s="328">
        <f t="shared" si="281"/>
        <v>0</v>
      </c>
      <c r="H363" s="328">
        <f t="shared" si="281"/>
        <v>0</v>
      </c>
      <c r="I363" s="328">
        <f t="shared" si="281"/>
        <v>0</v>
      </c>
      <c r="J363" s="328">
        <f t="shared" si="281"/>
        <v>0</v>
      </c>
    </row>
    <row r="364" spans="1:10" ht="24" hidden="1" x14ac:dyDescent="0.2">
      <c r="A364" s="4" t="s">
        <v>29</v>
      </c>
      <c r="B364" s="3" t="s">
        <v>620</v>
      </c>
      <c r="C364" s="3" t="s">
        <v>26</v>
      </c>
      <c r="D364" s="272"/>
      <c r="E364" s="328"/>
      <c r="F364" s="67">
        <v>0</v>
      </c>
      <c r="G364" s="328">
        <v>0</v>
      </c>
      <c r="H364" s="328"/>
      <c r="I364" s="67">
        <v>0</v>
      </c>
      <c r="J364" s="328"/>
    </row>
    <row r="365" spans="1:10" ht="36" x14ac:dyDescent="0.2">
      <c r="A365" s="4" t="s">
        <v>478</v>
      </c>
      <c r="B365" s="3" t="s">
        <v>621</v>
      </c>
      <c r="C365" s="3"/>
      <c r="D365" s="274">
        <v>0</v>
      </c>
      <c r="E365" s="328">
        <v>1431.4</v>
      </c>
      <c r="F365" s="328">
        <v>1431.4</v>
      </c>
      <c r="G365" s="328">
        <v>0</v>
      </c>
      <c r="H365" s="328">
        <v>1431.4</v>
      </c>
      <c r="I365" s="328">
        <v>1431.4</v>
      </c>
      <c r="J365" s="328">
        <v>1431.4</v>
      </c>
    </row>
    <row r="366" spans="1:10" x14ac:dyDescent="0.2">
      <c r="A366" s="4" t="s">
        <v>45</v>
      </c>
      <c r="B366" s="3" t="s">
        <v>621</v>
      </c>
      <c r="C366" s="3" t="s">
        <v>43</v>
      </c>
      <c r="D366" s="272"/>
      <c r="E366" s="328">
        <v>233.3</v>
      </c>
      <c r="F366" s="67">
        <v>233.3</v>
      </c>
      <c r="G366" s="328"/>
      <c r="H366" s="328">
        <v>233.3</v>
      </c>
      <c r="I366" s="67">
        <v>233.3</v>
      </c>
      <c r="J366" s="328">
        <v>233.3</v>
      </c>
    </row>
    <row r="367" spans="1:10" ht="24" x14ac:dyDescent="0.2">
      <c r="A367" s="4" t="s">
        <v>29</v>
      </c>
      <c r="B367" s="3" t="s">
        <v>621</v>
      </c>
      <c r="C367" s="3" t="s">
        <v>26</v>
      </c>
      <c r="D367" s="272"/>
      <c r="E367" s="328">
        <v>1198.0999999999999</v>
      </c>
      <c r="F367" s="67">
        <v>1198.0999999999999</v>
      </c>
      <c r="G367" s="328"/>
      <c r="H367" s="328">
        <v>1198.0999999999999</v>
      </c>
      <c r="I367" s="67">
        <v>1198.0999999999999</v>
      </c>
      <c r="J367" s="328">
        <v>1198.0999999999999</v>
      </c>
    </row>
    <row r="368" spans="1:10" x14ac:dyDescent="0.2">
      <c r="A368" s="4" t="s">
        <v>181</v>
      </c>
      <c r="B368" s="3" t="s">
        <v>356</v>
      </c>
      <c r="C368" s="3"/>
      <c r="D368" s="74">
        <f t="shared" ref="D368:J368" si="282">D369</f>
        <v>500</v>
      </c>
      <c r="E368" s="338">
        <f t="shared" si="282"/>
        <v>100</v>
      </c>
      <c r="F368" s="338">
        <f t="shared" si="282"/>
        <v>600</v>
      </c>
      <c r="G368" s="338">
        <f t="shared" si="282"/>
        <v>500</v>
      </c>
      <c r="H368" s="338">
        <f t="shared" si="282"/>
        <v>100</v>
      </c>
      <c r="I368" s="338">
        <f t="shared" si="282"/>
        <v>600</v>
      </c>
      <c r="J368" s="338">
        <f t="shared" si="282"/>
        <v>600</v>
      </c>
    </row>
    <row r="369" spans="1:10" x14ac:dyDescent="0.2">
      <c r="A369" s="4" t="s">
        <v>46</v>
      </c>
      <c r="B369" s="3" t="s">
        <v>44</v>
      </c>
      <c r="C369" s="3"/>
      <c r="D369" s="74">
        <f t="shared" ref="D369:J369" si="283">D370</f>
        <v>500</v>
      </c>
      <c r="E369" s="338">
        <f t="shared" si="283"/>
        <v>100</v>
      </c>
      <c r="F369" s="338">
        <f t="shared" si="283"/>
        <v>600</v>
      </c>
      <c r="G369" s="338">
        <f t="shared" si="283"/>
        <v>500</v>
      </c>
      <c r="H369" s="338">
        <f t="shared" si="283"/>
        <v>100</v>
      </c>
      <c r="I369" s="338">
        <f t="shared" si="283"/>
        <v>600</v>
      </c>
      <c r="J369" s="338">
        <f t="shared" si="283"/>
        <v>600</v>
      </c>
    </row>
    <row r="370" spans="1:10" ht="24" x14ac:dyDescent="0.2">
      <c r="A370" s="7" t="s">
        <v>77</v>
      </c>
      <c r="B370" s="3" t="s">
        <v>44</v>
      </c>
      <c r="C370" s="3" t="s">
        <v>88</v>
      </c>
      <c r="D370" s="272">
        <v>500</v>
      </c>
      <c r="E370" s="338">
        <v>100</v>
      </c>
      <c r="F370" s="67">
        <f>D370+E370</f>
        <v>600</v>
      </c>
      <c r="G370" s="338">
        <v>500</v>
      </c>
      <c r="H370" s="338">
        <v>100</v>
      </c>
      <c r="I370" s="67">
        <f>G370+H370</f>
        <v>600</v>
      </c>
      <c r="J370" s="338">
        <v>600</v>
      </c>
    </row>
    <row r="371" spans="1:10" ht="36" hidden="1" x14ac:dyDescent="0.2">
      <c r="A371" s="4" t="s">
        <v>493</v>
      </c>
      <c r="B371" s="3" t="s">
        <v>492</v>
      </c>
      <c r="C371" s="3"/>
      <c r="D371" s="74">
        <f t="shared" ref="D371:J371" si="284">D372</f>
        <v>0</v>
      </c>
      <c r="E371" s="338">
        <f t="shared" si="284"/>
        <v>0</v>
      </c>
      <c r="F371" s="338">
        <f t="shared" si="284"/>
        <v>0</v>
      </c>
      <c r="G371" s="338">
        <f t="shared" si="284"/>
        <v>0</v>
      </c>
      <c r="H371" s="338">
        <f t="shared" si="284"/>
        <v>0</v>
      </c>
      <c r="I371" s="338">
        <f t="shared" si="284"/>
        <v>0</v>
      </c>
      <c r="J371" s="338">
        <f t="shared" si="284"/>
        <v>0</v>
      </c>
    </row>
    <row r="372" spans="1:10" ht="48" hidden="1" x14ac:dyDescent="0.2">
      <c r="A372" s="4" t="s">
        <v>38</v>
      </c>
      <c r="B372" s="3" t="s">
        <v>492</v>
      </c>
      <c r="C372" s="3" t="s">
        <v>34</v>
      </c>
      <c r="D372" s="2"/>
      <c r="E372" s="338"/>
      <c r="F372" s="67">
        <f>D372+E372</f>
        <v>0</v>
      </c>
      <c r="G372" s="338"/>
      <c r="H372" s="338"/>
      <c r="I372" s="67">
        <f>G372+H372</f>
        <v>0</v>
      </c>
      <c r="J372" s="338"/>
    </row>
    <row r="373" spans="1:10" s="88" customFormat="1" ht="24" hidden="1" x14ac:dyDescent="0.2">
      <c r="A373" s="4" t="s">
        <v>470</v>
      </c>
      <c r="B373" s="3" t="s">
        <v>463</v>
      </c>
      <c r="C373" s="3"/>
      <c r="D373" s="74">
        <f t="shared" ref="D373:J373" si="285">D374</f>
        <v>0</v>
      </c>
      <c r="E373" s="338">
        <f t="shared" si="285"/>
        <v>0</v>
      </c>
      <c r="F373" s="338">
        <f t="shared" si="285"/>
        <v>0</v>
      </c>
      <c r="G373" s="338">
        <f t="shared" si="285"/>
        <v>0</v>
      </c>
      <c r="H373" s="338">
        <f t="shared" si="285"/>
        <v>0</v>
      </c>
      <c r="I373" s="338">
        <f t="shared" si="285"/>
        <v>0</v>
      </c>
      <c r="J373" s="338">
        <f t="shared" si="285"/>
        <v>0</v>
      </c>
    </row>
    <row r="374" spans="1:10" s="88" customFormat="1" ht="24" hidden="1" x14ac:dyDescent="0.2">
      <c r="A374" s="4" t="s">
        <v>29</v>
      </c>
      <c r="B374" s="3" t="s">
        <v>463</v>
      </c>
      <c r="C374" s="3" t="s">
        <v>26</v>
      </c>
      <c r="D374" s="2"/>
      <c r="E374" s="338"/>
      <c r="F374" s="67">
        <f>D374+E374</f>
        <v>0</v>
      </c>
      <c r="G374" s="338"/>
      <c r="H374" s="338"/>
      <c r="I374" s="67">
        <f>G374+H374</f>
        <v>0</v>
      </c>
      <c r="J374" s="338"/>
    </row>
    <row r="375" spans="1:10" x14ac:dyDescent="0.2">
      <c r="A375" s="4" t="s">
        <v>213</v>
      </c>
      <c r="B375" s="3" t="s">
        <v>212</v>
      </c>
      <c r="C375" s="3"/>
      <c r="D375" s="78">
        <f t="shared" ref="D375:J375" si="286">D376</f>
        <v>1371.02</v>
      </c>
      <c r="E375" s="326">
        <f t="shared" si="286"/>
        <v>317.73</v>
      </c>
      <c r="F375" s="326">
        <f t="shared" si="286"/>
        <v>1688.75</v>
      </c>
      <c r="G375" s="326">
        <f t="shared" si="286"/>
        <v>1371.02</v>
      </c>
      <c r="H375" s="326">
        <f t="shared" si="286"/>
        <v>317.73</v>
      </c>
      <c r="I375" s="326">
        <f t="shared" si="286"/>
        <v>1688.75</v>
      </c>
      <c r="J375" s="326">
        <f t="shared" si="286"/>
        <v>0</v>
      </c>
    </row>
    <row r="376" spans="1:10" ht="48" x14ac:dyDescent="0.2">
      <c r="A376" s="4" t="s">
        <v>38</v>
      </c>
      <c r="B376" s="3" t="s">
        <v>212</v>
      </c>
      <c r="C376" s="3" t="s">
        <v>34</v>
      </c>
      <c r="D376" s="272">
        <v>1371.02</v>
      </c>
      <c r="E376" s="326">
        <v>317.73</v>
      </c>
      <c r="F376" s="67">
        <f>D376+E376</f>
        <v>1688.75</v>
      </c>
      <c r="G376" s="326">
        <v>1371.02</v>
      </c>
      <c r="H376" s="326">
        <v>317.73</v>
      </c>
      <c r="I376" s="67">
        <f>G376+H376</f>
        <v>1688.75</v>
      </c>
      <c r="J376" s="326"/>
    </row>
    <row r="377" spans="1:10" ht="24" x14ac:dyDescent="0.2">
      <c r="A377" s="4" t="s">
        <v>210</v>
      </c>
      <c r="B377" s="3" t="s">
        <v>209</v>
      </c>
      <c r="C377" s="3"/>
      <c r="D377" s="78">
        <f t="shared" ref="D377:J377" si="287">D378</f>
        <v>1095.2280000000001</v>
      </c>
      <c r="E377" s="326">
        <f t="shared" si="287"/>
        <v>44.13</v>
      </c>
      <c r="F377" s="326">
        <f t="shared" si="287"/>
        <v>1139.3599999999999</v>
      </c>
      <c r="G377" s="326">
        <f t="shared" si="287"/>
        <v>1095.23</v>
      </c>
      <c r="H377" s="326">
        <f t="shared" si="287"/>
        <v>44.13</v>
      </c>
      <c r="I377" s="326">
        <f t="shared" si="287"/>
        <v>1139.3599999999999</v>
      </c>
      <c r="J377" s="326">
        <f t="shared" si="287"/>
        <v>0</v>
      </c>
    </row>
    <row r="378" spans="1:10" ht="48" x14ac:dyDescent="0.2">
      <c r="A378" s="4" t="s">
        <v>38</v>
      </c>
      <c r="B378" s="3" t="s">
        <v>209</v>
      </c>
      <c r="C378" s="3" t="s">
        <v>34</v>
      </c>
      <c r="D378" s="272">
        <v>1095.2280000000001</v>
      </c>
      <c r="E378" s="326">
        <v>44.13</v>
      </c>
      <c r="F378" s="67">
        <f>D378+E378</f>
        <v>1139.3599999999999</v>
      </c>
      <c r="G378" s="326">
        <v>1095.23</v>
      </c>
      <c r="H378" s="326">
        <v>44.13</v>
      </c>
      <c r="I378" s="67">
        <f>G378+H378</f>
        <v>1139.3599999999999</v>
      </c>
      <c r="J378" s="326"/>
    </row>
    <row r="379" spans="1:10" ht="24" x14ac:dyDescent="0.2">
      <c r="A379" s="4" t="s">
        <v>208</v>
      </c>
      <c r="B379" s="3" t="s">
        <v>207</v>
      </c>
      <c r="C379" s="3"/>
      <c r="D379" s="78">
        <f t="shared" ref="D379:I379" si="288">D380+D382</f>
        <v>681.88099999999997</v>
      </c>
      <c r="E379" s="326">
        <f t="shared" ref="E379:F379" si="289">E380+E382</f>
        <v>-257.06</v>
      </c>
      <c r="F379" s="326">
        <f t="shared" si="289"/>
        <v>424.82</v>
      </c>
      <c r="G379" s="326">
        <f t="shared" si="288"/>
        <v>681.88</v>
      </c>
      <c r="H379" s="326">
        <f t="shared" si="288"/>
        <v>-257.06</v>
      </c>
      <c r="I379" s="326">
        <f t="shared" si="288"/>
        <v>424.82</v>
      </c>
      <c r="J379" s="326">
        <f t="shared" ref="J379" si="290">J380+J382</f>
        <v>0</v>
      </c>
    </row>
    <row r="380" spans="1:10" ht="24" x14ac:dyDescent="0.2">
      <c r="A380" s="4" t="s">
        <v>206</v>
      </c>
      <c r="B380" s="3" t="s">
        <v>205</v>
      </c>
      <c r="C380" s="3"/>
      <c r="D380" s="78">
        <f t="shared" ref="D380:J380" si="291">D381</f>
        <v>681.88099999999997</v>
      </c>
      <c r="E380" s="326">
        <f t="shared" si="291"/>
        <v>-257.06</v>
      </c>
      <c r="F380" s="326">
        <f t="shared" si="291"/>
        <v>424.82</v>
      </c>
      <c r="G380" s="326">
        <f t="shared" si="291"/>
        <v>681.88</v>
      </c>
      <c r="H380" s="326">
        <f t="shared" si="291"/>
        <v>-257.06</v>
      </c>
      <c r="I380" s="326">
        <f t="shared" si="291"/>
        <v>424.82</v>
      </c>
      <c r="J380" s="326">
        <f t="shared" si="291"/>
        <v>0</v>
      </c>
    </row>
    <row r="381" spans="1:10" ht="48" x14ac:dyDescent="0.2">
      <c r="A381" s="4" t="s">
        <v>38</v>
      </c>
      <c r="B381" s="3" t="s">
        <v>205</v>
      </c>
      <c r="C381" s="3" t="s">
        <v>34</v>
      </c>
      <c r="D381" s="272">
        <v>681.88099999999997</v>
      </c>
      <c r="E381" s="326">
        <v>-257.06</v>
      </c>
      <c r="F381" s="67">
        <f>D381+E381</f>
        <v>424.82</v>
      </c>
      <c r="G381" s="326">
        <v>681.88</v>
      </c>
      <c r="H381" s="326">
        <v>-257.06</v>
      </c>
      <c r="I381" s="67">
        <f>G381+H381</f>
        <v>424.82</v>
      </c>
      <c r="J381" s="326"/>
    </row>
    <row r="382" spans="1:10" ht="24" hidden="1" x14ac:dyDescent="0.2">
      <c r="A382" s="4" t="s">
        <v>204</v>
      </c>
      <c r="B382" s="3" t="s">
        <v>203</v>
      </c>
      <c r="C382" s="3"/>
      <c r="D382" s="78">
        <f t="shared" ref="D382:J382" si="292">D383</f>
        <v>0</v>
      </c>
      <c r="E382" s="326">
        <f t="shared" si="292"/>
        <v>0</v>
      </c>
      <c r="F382" s="326">
        <f t="shared" si="292"/>
        <v>0</v>
      </c>
      <c r="G382" s="326">
        <f t="shared" si="292"/>
        <v>0</v>
      </c>
      <c r="H382" s="326">
        <f t="shared" si="292"/>
        <v>0</v>
      </c>
      <c r="I382" s="326">
        <f t="shared" si="292"/>
        <v>0</v>
      </c>
      <c r="J382" s="326">
        <f t="shared" si="292"/>
        <v>0</v>
      </c>
    </row>
    <row r="383" spans="1:10" ht="24" hidden="1" x14ac:dyDescent="0.2">
      <c r="A383" s="4" t="s">
        <v>47</v>
      </c>
      <c r="B383" s="3" t="s">
        <v>203</v>
      </c>
      <c r="C383" s="3" t="s">
        <v>51</v>
      </c>
      <c r="D383" s="2"/>
      <c r="E383" s="326"/>
      <c r="F383" s="67">
        <f>D383+E383</f>
        <v>0</v>
      </c>
      <c r="G383" s="326"/>
      <c r="H383" s="326"/>
      <c r="I383" s="67">
        <f>G383+H383</f>
        <v>0</v>
      </c>
      <c r="J383" s="326"/>
    </row>
    <row r="384" spans="1:10" ht="24" x14ac:dyDescent="0.2">
      <c r="A384" s="4" t="s">
        <v>190</v>
      </c>
      <c r="B384" s="3" t="s">
        <v>189</v>
      </c>
      <c r="C384" s="3"/>
      <c r="D384" s="75">
        <f t="shared" ref="D384:I384" si="293">D385+D387</f>
        <v>813.14</v>
      </c>
      <c r="E384" s="327">
        <f t="shared" ref="E384:F384" si="294">E385+E387</f>
        <v>152.44</v>
      </c>
      <c r="F384" s="327">
        <f t="shared" si="294"/>
        <v>965.58</v>
      </c>
      <c r="G384" s="327">
        <f t="shared" si="293"/>
        <v>813.14</v>
      </c>
      <c r="H384" s="327">
        <f t="shared" si="293"/>
        <v>152.44</v>
      </c>
      <c r="I384" s="327">
        <f t="shared" si="293"/>
        <v>965.58</v>
      </c>
      <c r="J384" s="327">
        <f t="shared" ref="J384" si="295">J385+J387</f>
        <v>965.58</v>
      </c>
    </row>
    <row r="385" spans="1:10" ht="24" x14ac:dyDescent="0.2">
      <c r="A385" s="4" t="s">
        <v>188</v>
      </c>
      <c r="B385" s="3" t="s">
        <v>187</v>
      </c>
      <c r="C385" s="3"/>
      <c r="D385" s="75">
        <f t="shared" ref="D385:J385" si="296">D386</f>
        <v>808.14</v>
      </c>
      <c r="E385" s="327">
        <f t="shared" si="296"/>
        <v>157.44</v>
      </c>
      <c r="F385" s="327">
        <f t="shared" si="296"/>
        <v>965.58</v>
      </c>
      <c r="G385" s="327">
        <f t="shared" si="296"/>
        <v>808.14</v>
      </c>
      <c r="H385" s="327">
        <f t="shared" si="296"/>
        <v>157.44</v>
      </c>
      <c r="I385" s="327">
        <f t="shared" si="296"/>
        <v>965.58</v>
      </c>
      <c r="J385" s="327">
        <f t="shared" si="296"/>
        <v>965.58</v>
      </c>
    </row>
    <row r="386" spans="1:10" ht="48" x14ac:dyDescent="0.2">
      <c r="A386" s="4" t="s">
        <v>38</v>
      </c>
      <c r="B386" s="3" t="s">
        <v>187</v>
      </c>
      <c r="C386" s="3" t="s">
        <v>34</v>
      </c>
      <c r="D386" s="272">
        <v>808.14</v>
      </c>
      <c r="E386" s="327">
        <v>157.44</v>
      </c>
      <c r="F386" s="67">
        <f>D386+E386</f>
        <v>965.58</v>
      </c>
      <c r="G386" s="327">
        <v>808.14</v>
      </c>
      <c r="H386" s="327">
        <v>157.44</v>
      </c>
      <c r="I386" s="67">
        <f>G386+H386</f>
        <v>965.58</v>
      </c>
      <c r="J386" s="327">
        <v>965.58</v>
      </c>
    </row>
    <row r="387" spans="1:10" ht="24" customHeight="1" x14ac:dyDescent="0.2">
      <c r="A387" s="4" t="s">
        <v>186</v>
      </c>
      <c r="B387" s="3" t="s">
        <v>185</v>
      </c>
      <c r="C387" s="3"/>
      <c r="D387" s="75">
        <f t="shared" ref="D387:J387" si="297">D388</f>
        <v>5</v>
      </c>
      <c r="E387" s="327">
        <f t="shared" si="297"/>
        <v>-5</v>
      </c>
      <c r="F387" s="327">
        <f t="shared" si="297"/>
        <v>0</v>
      </c>
      <c r="G387" s="327">
        <f t="shared" si="297"/>
        <v>5</v>
      </c>
      <c r="H387" s="327">
        <f t="shared" si="297"/>
        <v>-5</v>
      </c>
      <c r="I387" s="327">
        <f t="shared" si="297"/>
        <v>0</v>
      </c>
      <c r="J387" s="327">
        <f t="shared" si="297"/>
        <v>0</v>
      </c>
    </row>
    <row r="388" spans="1:10" ht="24" customHeight="1" x14ac:dyDescent="0.2">
      <c r="A388" s="4" t="s">
        <v>47</v>
      </c>
      <c r="B388" s="3" t="s">
        <v>185</v>
      </c>
      <c r="C388" s="3" t="s">
        <v>51</v>
      </c>
      <c r="D388" s="272">
        <v>5</v>
      </c>
      <c r="E388" s="327">
        <v>-5</v>
      </c>
      <c r="F388" s="67">
        <f>D388+E388</f>
        <v>0</v>
      </c>
      <c r="G388" s="327">
        <v>5</v>
      </c>
      <c r="H388" s="327">
        <v>-5</v>
      </c>
      <c r="I388" s="67">
        <f>G388+H388</f>
        <v>0</v>
      </c>
      <c r="J388" s="327">
        <v>0</v>
      </c>
    </row>
    <row r="389" spans="1:10" ht="24" hidden="1" customHeight="1" x14ac:dyDescent="0.2">
      <c r="A389" s="4" t="s">
        <v>183</v>
      </c>
      <c r="B389" s="3" t="s">
        <v>182</v>
      </c>
      <c r="C389" s="3"/>
      <c r="D389" s="75">
        <f t="shared" ref="D389:J389" si="298">D390</f>
        <v>0</v>
      </c>
      <c r="E389" s="327">
        <f t="shared" si="298"/>
        <v>0</v>
      </c>
      <c r="F389" s="327">
        <f t="shared" si="298"/>
        <v>0</v>
      </c>
      <c r="G389" s="327">
        <f t="shared" si="298"/>
        <v>0</v>
      </c>
      <c r="H389" s="327">
        <f t="shared" si="298"/>
        <v>0</v>
      </c>
      <c r="I389" s="327">
        <f t="shared" si="298"/>
        <v>0</v>
      </c>
      <c r="J389" s="327">
        <f t="shared" si="298"/>
        <v>0</v>
      </c>
    </row>
    <row r="390" spans="1:10" ht="24" hidden="1" customHeight="1" x14ac:dyDescent="0.2">
      <c r="A390" s="4" t="s">
        <v>47</v>
      </c>
      <c r="B390" s="3" t="s">
        <v>182</v>
      </c>
      <c r="C390" s="3">
        <v>200</v>
      </c>
      <c r="D390" s="2"/>
      <c r="E390" s="327"/>
      <c r="F390" s="67">
        <f>D390+E390</f>
        <v>0</v>
      </c>
      <c r="G390" s="327"/>
      <c r="H390" s="327"/>
      <c r="I390" s="67">
        <f>G390+H390</f>
        <v>0</v>
      </c>
      <c r="J390" s="327"/>
    </row>
    <row r="391" spans="1:10" ht="12.75" hidden="1" customHeight="1" x14ac:dyDescent="0.2">
      <c r="A391" s="4" t="s">
        <v>68</v>
      </c>
      <c r="B391" s="3" t="s">
        <v>67</v>
      </c>
      <c r="C391" s="3"/>
      <c r="D391" s="73">
        <f t="shared" ref="D391:J391" si="299">D392</f>
        <v>0</v>
      </c>
      <c r="E391" s="328">
        <f t="shared" si="299"/>
        <v>0</v>
      </c>
      <c r="F391" s="328">
        <f t="shared" si="299"/>
        <v>0</v>
      </c>
      <c r="G391" s="328">
        <f t="shared" si="299"/>
        <v>0</v>
      </c>
      <c r="H391" s="328">
        <f t="shared" si="299"/>
        <v>0</v>
      </c>
      <c r="I391" s="328">
        <f t="shared" si="299"/>
        <v>0</v>
      </c>
      <c r="J391" s="328">
        <f t="shared" si="299"/>
        <v>0</v>
      </c>
    </row>
    <row r="392" spans="1:10" ht="12.75" hidden="1" customHeight="1" x14ac:dyDescent="0.2">
      <c r="A392" s="4" t="s">
        <v>45</v>
      </c>
      <c r="B392" s="3" t="s">
        <v>67</v>
      </c>
      <c r="C392" s="3" t="s">
        <v>43</v>
      </c>
      <c r="D392" s="2"/>
      <c r="E392" s="328"/>
      <c r="F392" s="67">
        <f>D392+E392</f>
        <v>0</v>
      </c>
      <c r="G392" s="328"/>
      <c r="H392" s="328"/>
      <c r="I392" s="67">
        <f>G392+H392</f>
        <v>0</v>
      </c>
      <c r="J392" s="328"/>
    </row>
    <row r="393" spans="1:10" s="32" customFormat="1" ht="12.75" customHeight="1" x14ac:dyDescent="0.2">
      <c r="A393" s="4" t="s">
        <v>285</v>
      </c>
      <c r="B393" s="3" t="s">
        <v>288</v>
      </c>
      <c r="C393" s="3" t="s">
        <v>286</v>
      </c>
      <c r="D393" s="2">
        <v>5135.93</v>
      </c>
      <c r="E393" s="328">
        <v>-5135.93</v>
      </c>
      <c r="F393" s="67">
        <f>D393+E393</f>
        <v>0</v>
      </c>
      <c r="G393" s="328">
        <f>10547.42-102.23</f>
        <v>10445.19</v>
      </c>
      <c r="H393" s="73">
        <v>-5128.1716500000002</v>
      </c>
      <c r="I393" s="2">
        <f>G393+H393</f>
        <v>5317.0183500000003</v>
      </c>
      <c r="J393" s="73">
        <v>11057.89</v>
      </c>
    </row>
    <row r="394" spans="1:10" s="32" customFormat="1" ht="12.75" customHeight="1" x14ac:dyDescent="0.2">
      <c r="A394" s="36" t="s">
        <v>270</v>
      </c>
      <c r="B394" s="5"/>
      <c r="C394" s="5"/>
      <c r="D394" s="72">
        <f t="shared" ref="D394:J394" si="300">D9+D16+D36+D43+D50+D54+D58+D65+D73+D103+D120+D182+D189+D218+D226+D233+D240+D263+D298+D368+D371+D373+D375+D377+D379+D384+D389+D391+D393+D177+D290+D294+D302+D332+D354+D313+D317+D324</f>
        <v>392878.22</v>
      </c>
      <c r="E394" s="66">
        <f t="shared" si="300"/>
        <v>63043.95</v>
      </c>
      <c r="F394" s="66">
        <f t="shared" si="300"/>
        <v>455922.16</v>
      </c>
      <c r="G394" s="66">
        <f t="shared" si="300"/>
        <v>397647.86</v>
      </c>
      <c r="H394" s="66">
        <f t="shared" si="300"/>
        <v>30371.97</v>
      </c>
      <c r="I394" s="66">
        <f>I9+I16+I36+I43+I50+I54+I58+I65+I73+I103+I120+I182+I189+I218+I226+I233+I240+I263+I298+I368+I371+I373+I375+I377+I379+I384+I389+I391+I393+I177+I290+I294+I302+I332+I354+I313+I317+I324</f>
        <v>428019.83</v>
      </c>
      <c r="J394" s="66">
        <f t="shared" si="300"/>
        <v>436587.12</v>
      </c>
    </row>
    <row r="395" spans="1:10" s="32" customFormat="1" ht="12.75" customHeight="1" x14ac:dyDescent="0.2">
      <c r="A395" s="30"/>
      <c r="B395" s="29"/>
      <c r="C395" s="29"/>
      <c r="D395" s="138">
        <v>392878.22</v>
      </c>
      <c r="E395" s="138">
        <f>62955.74+88.1986</f>
        <v>63043.938600000001</v>
      </c>
      <c r="F395" s="139">
        <v>455922.15860000002</v>
      </c>
      <c r="G395" s="2">
        <v>397647.87</v>
      </c>
      <c r="H395" s="138">
        <f>26796.19+2570.78+1004.994</f>
        <v>30371.964</v>
      </c>
      <c r="I395" s="134">
        <v>428019.83399999997</v>
      </c>
      <c r="J395" s="139">
        <v>436587.11749999999</v>
      </c>
    </row>
    <row r="396" spans="1:10" s="32" customFormat="1" ht="12.75" customHeight="1" x14ac:dyDescent="0.2">
      <c r="A396" s="30"/>
      <c r="B396" s="35"/>
      <c r="C396" s="35"/>
      <c r="D396" s="68">
        <f t="shared" ref="D396:I396" si="301">D394-D395</f>
        <v>0</v>
      </c>
      <c r="E396" s="68">
        <f t="shared" ref="E396:F396" si="302">E394-E395</f>
        <v>0.01</v>
      </c>
      <c r="F396" s="68">
        <f t="shared" si="302"/>
        <v>0</v>
      </c>
      <c r="G396" s="67">
        <f t="shared" si="301"/>
        <v>-0.01</v>
      </c>
      <c r="H396" s="68">
        <f t="shared" si="301"/>
        <v>0.01</v>
      </c>
      <c r="I396" s="68">
        <f t="shared" si="301"/>
        <v>0</v>
      </c>
      <c r="J396" s="68">
        <f t="shared" ref="J396" si="303">J394-J395</f>
        <v>0</v>
      </c>
    </row>
    <row r="398" spans="1:10" x14ac:dyDescent="0.2">
      <c r="B398" s="84" t="s">
        <v>460</v>
      </c>
      <c r="C398" s="85"/>
      <c r="D398" s="67">
        <f t="shared" ref="D398:J398" si="304">D9</f>
        <v>12349.71</v>
      </c>
      <c r="E398" s="67">
        <f t="shared" si="304"/>
        <v>1136.3499999999999</v>
      </c>
      <c r="F398" s="67">
        <f t="shared" si="304"/>
        <v>13486.06</v>
      </c>
      <c r="G398" s="67">
        <f t="shared" si="304"/>
        <v>12349.71</v>
      </c>
      <c r="H398" s="67">
        <f t="shared" si="304"/>
        <v>-12349.71</v>
      </c>
      <c r="I398" s="67">
        <f t="shared" si="304"/>
        <v>0</v>
      </c>
      <c r="J398" s="67">
        <f t="shared" si="304"/>
        <v>0</v>
      </c>
    </row>
    <row r="399" spans="1:10" x14ac:dyDescent="0.2">
      <c r="B399" s="84" t="s">
        <v>65</v>
      </c>
      <c r="C399" s="85"/>
      <c r="D399" s="67">
        <f t="shared" ref="D399:J399" si="305">D16</f>
        <v>25569.8</v>
      </c>
      <c r="E399" s="67">
        <f t="shared" si="305"/>
        <v>-13572.05</v>
      </c>
      <c r="F399" s="67">
        <f t="shared" si="305"/>
        <v>11997.75</v>
      </c>
      <c r="G399" s="67">
        <f t="shared" si="305"/>
        <v>65019.4</v>
      </c>
      <c r="H399" s="67">
        <f t="shared" si="305"/>
        <v>-64469</v>
      </c>
      <c r="I399" s="67">
        <f t="shared" si="305"/>
        <v>550.4</v>
      </c>
      <c r="J399" s="67">
        <f t="shared" si="305"/>
        <v>550.4</v>
      </c>
    </row>
    <row r="400" spans="1:10" x14ac:dyDescent="0.2">
      <c r="B400" s="84" t="s">
        <v>31</v>
      </c>
      <c r="C400" s="85"/>
      <c r="D400" s="67">
        <f t="shared" ref="D400:J400" si="306">D36</f>
        <v>1570.02</v>
      </c>
      <c r="E400" s="67">
        <f t="shared" si="306"/>
        <v>-91.01</v>
      </c>
      <c r="F400" s="67">
        <f t="shared" si="306"/>
        <v>1479.01</v>
      </c>
      <c r="G400" s="67">
        <f t="shared" si="306"/>
        <v>1570.02</v>
      </c>
      <c r="H400" s="67">
        <f t="shared" si="306"/>
        <v>-91.01</v>
      </c>
      <c r="I400" s="67">
        <f t="shared" si="306"/>
        <v>1479.01</v>
      </c>
      <c r="J400" s="67">
        <f t="shared" si="306"/>
        <v>1479.01</v>
      </c>
    </row>
    <row r="401" spans="1:10" x14ac:dyDescent="0.2">
      <c r="B401" s="84" t="s">
        <v>149</v>
      </c>
      <c r="C401" s="85"/>
      <c r="D401" s="67">
        <f t="shared" ref="D401:J401" si="307">D43</f>
        <v>200</v>
      </c>
      <c r="E401" s="67">
        <f t="shared" si="307"/>
        <v>-200</v>
      </c>
      <c r="F401" s="67">
        <f t="shared" si="307"/>
        <v>0</v>
      </c>
      <c r="G401" s="67">
        <f t="shared" si="307"/>
        <v>200</v>
      </c>
      <c r="H401" s="67">
        <f t="shared" si="307"/>
        <v>-200</v>
      </c>
      <c r="I401" s="67">
        <f t="shared" si="307"/>
        <v>0</v>
      </c>
      <c r="J401" s="67">
        <f t="shared" si="307"/>
        <v>0</v>
      </c>
    </row>
    <row r="402" spans="1:10" s="37" customFormat="1" x14ac:dyDescent="0.2">
      <c r="A402" s="83"/>
      <c r="B402" s="86" t="s">
        <v>4</v>
      </c>
      <c r="C402" s="87"/>
      <c r="D402" s="66">
        <f t="shared" ref="D402:I402" si="308">SUM(D398:D401)</f>
        <v>39689.53</v>
      </c>
      <c r="E402" s="66">
        <f t="shared" ref="E402:F402" si="309">SUM(E398:E401)</f>
        <v>-12726.71</v>
      </c>
      <c r="F402" s="66">
        <f t="shared" si="309"/>
        <v>26962.82</v>
      </c>
      <c r="G402" s="66">
        <f t="shared" si="308"/>
        <v>79139.13</v>
      </c>
      <c r="H402" s="66">
        <f t="shared" si="308"/>
        <v>-77109.72</v>
      </c>
      <c r="I402" s="66">
        <f t="shared" si="308"/>
        <v>2029.41</v>
      </c>
      <c r="J402" s="66">
        <f t="shared" ref="J402" si="310">SUM(J398:J401)</f>
        <v>2029.41</v>
      </c>
    </row>
    <row r="403" spans="1:10" x14ac:dyDescent="0.2">
      <c r="B403" s="84" t="s">
        <v>79</v>
      </c>
      <c r="C403" s="85"/>
      <c r="D403" s="67">
        <f t="shared" ref="D403:J403" si="311">D50</f>
        <v>1118.45</v>
      </c>
      <c r="E403" s="67">
        <f t="shared" si="311"/>
        <v>-59.41</v>
      </c>
      <c r="F403" s="67">
        <f t="shared" si="311"/>
        <v>1059.04</v>
      </c>
      <c r="G403" s="67">
        <f t="shared" si="311"/>
        <v>1118.45</v>
      </c>
      <c r="H403" s="67">
        <f t="shared" si="311"/>
        <v>-1118.45</v>
      </c>
      <c r="I403" s="67">
        <f t="shared" si="311"/>
        <v>0</v>
      </c>
      <c r="J403" s="67">
        <f t="shared" si="311"/>
        <v>0</v>
      </c>
    </row>
    <row r="404" spans="1:10" x14ac:dyDescent="0.2">
      <c r="B404" s="84" t="s">
        <v>95</v>
      </c>
      <c r="C404" s="85"/>
      <c r="D404" s="67">
        <f t="shared" ref="D404:J404" si="312">D54+D58+D65</f>
        <v>12539.98</v>
      </c>
      <c r="E404" s="67">
        <f t="shared" si="312"/>
        <v>-12539.98</v>
      </c>
      <c r="F404" s="67">
        <f t="shared" si="312"/>
        <v>0</v>
      </c>
      <c r="G404" s="67">
        <f t="shared" si="312"/>
        <v>12539.98</v>
      </c>
      <c r="H404" s="67">
        <f t="shared" si="312"/>
        <v>-12539.98</v>
      </c>
      <c r="I404" s="67">
        <f t="shared" si="312"/>
        <v>0</v>
      </c>
      <c r="J404" s="67">
        <f t="shared" si="312"/>
        <v>0</v>
      </c>
    </row>
    <row r="405" spans="1:10" x14ac:dyDescent="0.2">
      <c r="B405" s="84" t="s">
        <v>41</v>
      </c>
      <c r="C405" s="85"/>
      <c r="D405" s="67">
        <f t="shared" ref="D405:J405" si="313">D73</f>
        <v>22732.36</v>
      </c>
      <c r="E405" s="67">
        <f t="shared" si="313"/>
        <v>7335.82</v>
      </c>
      <c r="F405" s="67">
        <f t="shared" si="313"/>
        <v>30068.18</v>
      </c>
      <c r="G405" s="67">
        <f t="shared" si="313"/>
        <v>22715.26</v>
      </c>
      <c r="H405" s="67">
        <f t="shared" si="313"/>
        <v>7264.92</v>
      </c>
      <c r="I405" s="67">
        <f t="shared" si="313"/>
        <v>29980.18</v>
      </c>
      <c r="J405" s="67">
        <f t="shared" si="313"/>
        <v>29166.77</v>
      </c>
    </row>
    <row r="406" spans="1:10" x14ac:dyDescent="0.2">
      <c r="B406" s="84" t="s">
        <v>57</v>
      </c>
      <c r="C406" s="85"/>
      <c r="D406" s="67">
        <f t="shared" ref="D406:J406" si="314">D103</f>
        <v>578.29999999999995</v>
      </c>
      <c r="E406" s="67">
        <f t="shared" si="314"/>
        <v>65.47</v>
      </c>
      <c r="F406" s="67">
        <f t="shared" si="314"/>
        <v>643.77</v>
      </c>
      <c r="G406" s="67">
        <f t="shared" si="314"/>
        <v>578.29999999999995</v>
      </c>
      <c r="H406" s="67">
        <f t="shared" si="314"/>
        <v>45.87</v>
      </c>
      <c r="I406" s="67">
        <f t="shared" si="314"/>
        <v>624.16999999999996</v>
      </c>
      <c r="J406" s="67">
        <f t="shared" si="314"/>
        <v>606.66999999999996</v>
      </c>
    </row>
    <row r="407" spans="1:10" x14ac:dyDescent="0.2">
      <c r="B407" s="84" t="s">
        <v>60</v>
      </c>
      <c r="C407" s="85"/>
      <c r="D407" s="67">
        <f t="shared" ref="D407:J407" si="315">D120</f>
        <v>255895.73</v>
      </c>
      <c r="E407" s="67">
        <f t="shared" si="315"/>
        <v>-255895.72</v>
      </c>
      <c r="F407" s="67">
        <f t="shared" si="315"/>
        <v>0</v>
      </c>
      <c r="G407" s="67">
        <f t="shared" si="315"/>
        <v>216131.06</v>
      </c>
      <c r="H407" s="67">
        <f t="shared" si="315"/>
        <v>-212604.72</v>
      </c>
      <c r="I407" s="67">
        <f t="shared" si="315"/>
        <v>3526.34</v>
      </c>
      <c r="J407" s="67">
        <f t="shared" si="315"/>
        <v>0</v>
      </c>
    </row>
    <row r="408" spans="1:10" x14ac:dyDescent="0.2">
      <c r="B408" s="84" t="s">
        <v>640</v>
      </c>
      <c r="C408" s="85"/>
      <c r="D408" s="67">
        <f>D177</f>
        <v>0</v>
      </c>
      <c r="E408" s="67">
        <f t="shared" ref="E408:J408" si="316">E177</f>
        <v>330</v>
      </c>
      <c r="F408" s="67">
        <f t="shared" si="316"/>
        <v>330</v>
      </c>
      <c r="G408" s="67">
        <f t="shared" si="316"/>
        <v>0</v>
      </c>
      <c r="H408" s="67">
        <f t="shared" si="316"/>
        <v>0</v>
      </c>
      <c r="I408" s="67">
        <f t="shared" si="316"/>
        <v>0</v>
      </c>
      <c r="J408" s="67">
        <f t="shared" si="316"/>
        <v>0</v>
      </c>
    </row>
    <row r="409" spans="1:10" s="37" customFormat="1" x14ac:dyDescent="0.2">
      <c r="A409" s="83"/>
      <c r="B409" s="86" t="s">
        <v>3</v>
      </c>
      <c r="C409" s="87"/>
      <c r="D409" s="66">
        <f>SUM(D403:D408)</f>
        <v>292864.82</v>
      </c>
      <c r="E409" s="66">
        <f t="shared" ref="E409:J409" si="317">SUM(E403:E408)</f>
        <v>-260763.82</v>
      </c>
      <c r="F409" s="66">
        <f t="shared" si="317"/>
        <v>32100.99</v>
      </c>
      <c r="G409" s="66">
        <f t="shared" si="317"/>
        <v>253083.05</v>
      </c>
      <c r="H409" s="66">
        <f t="shared" si="317"/>
        <v>-218952.36</v>
      </c>
      <c r="I409" s="66">
        <f t="shared" si="317"/>
        <v>34130.69</v>
      </c>
      <c r="J409" s="66">
        <f t="shared" si="317"/>
        <v>29773.439999999999</v>
      </c>
    </row>
    <row r="410" spans="1:10" x14ac:dyDescent="0.2">
      <c r="B410" s="84" t="s">
        <v>195</v>
      </c>
      <c r="C410" s="85"/>
      <c r="D410" s="67">
        <f t="shared" ref="D410:J410" si="318">D182</f>
        <v>5165.6400000000003</v>
      </c>
      <c r="E410" s="67">
        <f t="shared" si="318"/>
        <v>-52.77</v>
      </c>
      <c r="F410" s="67">
        <f t="shared" si="318"/>
        <v>5112.87</v>
      </c>
      <c r="G410" s="67">
        <f t="shared" si="318"/>
        <v>5165.6400000000003</v>
      </c>
      <c r="H410" s="67">
        <f t="shared" si="318"/>
        <v>-5165.6400000000003</v>
      </c>
      <c r="I410" s="67">
        <f t="shared" si="318"/>
        <v>0</v>
      </c>
      <c r="J410" s="67">
        <f t="shared" si="318"/>
        <v>0</v>
      </c>
    </row>
    <row r="411" spans="1:10" x14ac:dyDescent="0.2">
      <c r="B411" s="84" t="s">
        <v>12</v>
      </c>
      <c r="C411" s="85"/>
      <c r="D411" s="67">
        <f t="shared" ref="D411:J411" si="319">D189</f>
        <v>27288.6</v>
      </c>
      <c r="E411" s="67">
        <f t="shared" si="319"/>
        <v>271.02999999999997</v>
      </c>
      <c r="F411" s="67">
        <f t="shared" si="319"/>
        <v>27559.63</v>
      </c>
      <c r="G411" s="67">
        <f t="shared" si="319"/>
        <v>27311.9</v>
      </c>
      <c r="H411" s="67">
        <f t="shared" si="319"/>
        <v>143.24</v>
      </c>
      <c r="I411" s="67">
        <f t="shared" si="319"/>
        <v>27455.14</v>
      </c>
      <c r="J411" s="67">
        <f t="shared" si="319"/>
        <v>27455.54</v>
      </c>
    </row>
    <row r="412" spans="1:10" x14ac:dyDescent="0.2">
      <c r="B412" s="84" t="s">
        <v>141</v>
      </c>
      <c r="C412" s="85"/>
      <c r="D412" s="67">
        <f t="shared" ref="D412:J412" si="320">D218</f>
        <v>7228.87</v>
      </c>
      <c r="E412" s="67">
        <f t="shared" si="320"/>
        <v>-7228.87</v>
      </c>
      <c r="F412" s="67">
        <f t="shared" si="320"/>
        <v>0</v>
      </c>
      <c r="G412" s="67">
        <f t="shared" si="320"/>
        <v>7340.02</v>
      </c>
      <c r="H412" s="67">
        <f t="shared" si="320"/>
        <v>-7340.02</v>
      </c>
      <c r="I412" s="67">
        <f t="shared" si="320"/>
        <v>0</v>
      </c>
      <c r="J412" s="67">
        <f t="shared" si="320"/>
        <v>0</v>
      </c>
    </row>
    <row r="413" spans="1:10" s="37" customFormat="1" x14ac:dyDescent="0.2">
      <c r="A413" s="83"/>
      <c r="B413" s="86" t="s">
        <v>2</v>
      </c>
      <c r="C413" s="87"/>
      <c r="D413" s="66">
        <f t="shared" ref="D413:I413" si="321">SUM(D410:D412)</f>
        <v>39683.11</v>
      </c>
      <c r="E413" s="66">
        <f t="shared" ref="E413:F413" si="322">SUM(E410:E412)</f>
        <v>-7010.61</v>
      </c>
      <c r="F413" s="66">
        <f t="shared" si="322"/>
        <v>32672.5</v>
      </c>
      <c r="G413" s="66">
        <f t="shared" si="321"/>
        <v>39817.56</v>
      </c>
      <c r="H413" s="66">
        <f t="shared" si="321"/>
        <v>-12362.42</v>
      </c>
      <c r="I413" s="66">
        <f t="shared" si="321"/>
        <v>27455.14</v>
      </c>
      <c r="J413" s="66">
        <f t="shared" ref="J413" si="323">SUM(J410:J412)</f>
        <v>27455.54</v>
      </c>
    </row>
    <row r="414" spans="1:10" x14ac:dyDescent="0.2">
      <c r="B414" s="84" t="s">
        <v>604</v>
      </c>
      <c r="C414" s="85"/>
      <c r="D414" s="67">
        <f>D226</f>
        <v>2759.8</v>
      </c>
      <c r="E414" s="67">
        <f t="shared" ref="E414:J414" si="324">E226</f>
        <v>659.79</v>
      </c>
      <c r="F414" s="67">
        <f t="shared" si="324"/>
        <v>3419.59</v>
      </c>
      <c r="G414" s="67">
        <f t="shared" si="324"/>
        <v>2759.8</v>
      </c>
      <c r="H414" s="67">
        <f t="shared" si="324"/>
        <v>659.79</v>
      </c>
      <c r="I414" s="67">
        <f t="shared" si="324"/>
        <v>3419.59</v>
      </c>
      <c r="J414" s="67">
        <f t="shared" si="324"/>
        <v>3404.59</v>
      </c>
    </row>
    <row r="415" spans="1:10" x14ac:dyDescent="0.2">
      <c r="B415" s="84" t="s">
        <v>603</v>
      </c>
      <c r="C415" s="85"/>
      <c r="D415" s="67">
        <f>D233</f>
        <v>1078.96</v>
      </c>
      <c r="E415" s="67">
        <f t="shared" ref="E415:J415" si="325">E233</f>
        <v>-86.87</v>
      </c>
      <c r="F415" s="67">
        <f t="shared" si="325"/>
        <v>992.09</v>
      </c>
      <c r="G415" s="67">
        <f t="shared" si="325"/>
        <v>1078.96</v>
      </c>
      <c r="H415" s="67">
        <f t="shared" si="325"/>
        <v>-86.87</v>
      </c>
      <c r="I415" s="67">
        <f t="shared" si="325"/>
        <v>992.09</v>
      </c>
      <c r="J415" s="67">
        <f t="shared" si="325"/>
        <v>992.09</v>
      </c>
    </row>
    <row r="416" spans="1:10" x14ac:dyDescent="0.2">
      <c r="B416" s="84" t="s">
        <v>138</v>
      </c>
      <c r="C416" s="85"/>
      <c r="D416" s="67">
        <f>D240</f>
        <v>1098.0999999999999</v>
      </c>
      <c r="E416" s="67">
        <f t="shared" ref="E416:J416" si="326">E240</f>
        <v>-166.2</v>
      </c>
      <c r="F416" s="67">
        <f t="shared" si="326"/>
        <v>931.9</v>
      </c>
      <c r="G416" s="67">
        <f t="shared" si="326"/>
        <v>598.1</v>
      </c>
      <c r="H416" s="67">
        <f t="shared" si="326"/>
        <v>333.8</v>
      </c>
      <c r="I416" s="67">
        <f t="shared" si="326"/>
        <v>931.9</v>
      </c>
      <c r="J416" s="67">
        <f t="shared" si="326"/>
        <v>931.9</v>
      </c>
    </row>
    <row r="417" spans="1:10" s="37" customFormat="1" x14ac:dyDescent="0.2">
      <c r="A417" s="83"/>
      <c r="B417" s="84" t="s">
        <v>133</v>
      </c>
      <c r="C417" s="87"/>
      <c r="D417" s="67">
        <f>D263</f>
        <v>6090.7</v>
      </c>
      <c r="E417" s="67">
        <f t="shared" ref="E417:J417" si="327">E263</f>
        <v>-5051.03</v>
      </c>
      <c r="F417" s="67">
        <f t="shared" si="327"/>
        <v>1039.67</v>
      </c>
      <c r="G417" s="67">
        <f t="shared" si="327"/>
        <v>6248.8</v>
      </c>
      <c r="H417" s="67">
        <f t="shared" si="327"/>
        <v>-5559.63</v>
      </c>
      <c r="I417" s="67">
        <f t="shared" si="327"/>
        <v>689.17</v>
      </c>
      <c r="J417" s="67">
        <f t="shared" si="327"/>
        <v>689.17</v>
      </c>
    </row>
    <row r="418" spans="1:10" x14ac:dyDescent="0.2">
      <c r="B418" s="84" t="s">
        <v>568</v>
      </c>
      <c r="C418" s="85"/>
      <c r="D418" s="67">
        <f>D290</f>
        <v>0</v>
      </c>
      <c r="E418" s="67">
        <f t="shared" ref="E418:J418" si="328">E290</f>
        <v>5444.8</v>
      </c>
      <c r="F418" s="67">
        <f t="shared" si="328"/>
        <v>5444.8</v>
      </c>
      <c r="G418" s="67">
        <f t="shared" si="328"/>
        <v>0</v>
      </c>
      <c r="H418" s="67">
        <f t="shared" si="328"/>
        <v>5525</v>
      </c>
      <c r="I418" s="67">
        <f t="shared" si="328"/>
        <v>5525</v>
      </c>
      <c r="J418" s="67">
        <f t="shared" si="328"/>
        <v>8677.2999999999993</v>
      </c>
    </row>
    <row r="419" spans="1:10" s="37" customFormat="1" x14ac:dyDescent="0.2">
      <c r="A419" s="83"/>
      <c r="B419" s="84" t="s">
        <v>600</v>
      </c>
      <c r="C419" s="87"/>
      <c r="D419" s="67">
        <f>D294</f>
        <v>0</v>
      </c>
      <c r="E419" s="67">
        <f t="shared" ref="E419:J419" si="329">E294</f>
        <v>0</v>
      </c>
      <c r="F419" s="67">
        <f t="shared" si="329"/>
        <v>0</v>
      </c>
      <c r="G419" s="67">
        <f t="shared" si="329"/>
        <v>0</v>
      </c>
      <c r="H419" s="67">
        <f t="shared" si="329"/>
        <v>0</v>
      </c>
      <c r="I419" s="67">
        <f t="shared" si="329"/>
        <v>0</v>
      </c>
      <c r="J419" s="67">
        <f t="shared" si="329"/>
        <v>0</v>
      </c>
    </row>
    <row r="420" spans="1:10" x14ac:dyDescent="0.2">
      <c r="B420" s="86" t="s">
        <v>1</v>
      </c>
      <c r="C420" s="85"/>
      <c r="D420" s="66">
        <f>SUM(D414:D419)</f>
        <v>11027.56</v>
      </c>
      <c r="E420" s="66">
        <f t="shared" ref="E420:J420" si="330">SUM(E414:E419)</f>
        <v>800.49</v>
      </c>
      <c r="F420" s="66">
        <f t="shared" si="330"/>
        <v>11828.05</v>
      </c>
      <c r="G420" s="66">
        <f t="shared" si="330"/>
        <v>10685.66</v>
      </c>
      <c r="H420" s="66">
        <f t="shared" si="330"/>
        <v>872.09</v>
      </c>
      <c r="I420" s="66">
        <f t="shared" si="330"/>
        <v>11557.75</v>
      </c>
      <c r="J420" s="66">
        <f t="shared" si="330"/>
        <v>14695.05</v>
      </c>
    </row>
    <row r="421" spans="1:10" s="37" customFormat="1" x14ac:dyDescent="0.2">
      <c r="A421" s="83"/>
      <c r="B421" s="84" t="s">
        <v>461</v>
      </c>
      <c r="C421" s="87"/>
      <c r="D421" s="67">
        <f>D298</f>
        <v>16</v>
      </c>
      <c r="E421" s="67">
        <f t="shared" ref="E421:J421" si="331">E298</f>
        <v>-16</v>
      </c>
      <c r="F421" s="67">
        <f t="shared" si="331"/>
        <v>0</v>
      </c>
      <c r="G421" s="67">
        <f t="shared" si="331"/>
        <v>16</v>
      </c>
      <c r="H421" s="67">
        <f t="shared" si="331"/>
        <v>-16</v>
      </c>
      <c r="I421" s="67">
        <f t="shared" si="331"/>
        <v>0</v>
      </c>
      <c r="J421" s="67">
        <f t="shared" si="331"/>
        <v>0</v>
      </c>
    </row>
    <row r="422" spans="1:10" x14ac:dyDescent="0.2">
      <c r="B422" s="86" t="s">
        <v>318</v>
      </c>
      <c r="C422" s="85"/>
      <c r="D422" s="66">
        <f>D421</f>
        <v>16</v>
      </c>
      <c r="E422" s="66">
        <f t="shared" ref="E422:J422" si="332">E421</f>
        <v>-16</v>
      </c>
      <c r="F422" s="66">
        <f t="shared" si="332"/>
        <v>0</v>
      </c>
      <c r="G422" s="66">
        <f t="shared" si="332"/>
        <v>16</v>
      </c>
      <c r="H422" s="66">
        <f t="shared" si="332"/>
        <v>-16</v>
      </c>
      <c r="I422" s="66">
        <f t="shared" si="332"/>
        <v>0</v>
      </c>
      <c r="J422" s="66">
        <f t="shared" si="332"/>
        <v>0</v>
      </c>
    </row>
    <row r="423" spans="1:10" x14ac:dyDescent="0.2">
      <c r="B423" s="84" t="s">
        <v>636</v>
      </c>
      <c r="C423" s="85"/>
      <c r="D423" s="67">
        <f>D313</f>
        <v>0</v>
      </c>
      <c r="E423" s="67">
        <f t="shared" ref="E423:J423" si="333">E313</f>
        <v>1071.6199999999999</v>
      </c>
      <c r="F423" s="67">
        <f t="shared" si="333"/>
        <v>1071.6199999999999</v>
      </c>
      <c r="G423" s="67">
        <f t="shared" si="333"/>
        <v>0</v>
      </c>
      <c r="H423" s="67">
        <f t="shared" si="333"/>
        <v>0</v>
      </c>
      <c r="I423" s="67">
        <f t="shared" si="333"/>
        <v>0</v>
      </c>
      <c r="J423" s="67">
        <f t="shared" si="333"/>
        <v>0</v>
      </c>
    </row>
    <row r="424" spans="1:10" x14ac:dyDescent="0.2">
      <c r="B424" s="84" t="s">
        <v>637</v>
      </c>
      <c r="C424" s="85"/>
      <c r="D424" s="67">
        <f>D317</f>
        <v>0</v>
      </c>
      <c r="E424" s="67">
        <f t="shared" ref="E424:J424" si="334">E317</f>
        <v>5378.31</v>
      </c>
      <c r="F424" s="67">
        <f t="shared" si="334"/>
        <v>5378.31</v>
      </c>
      <c r="G424" s="67">
        <f t="shared" si="334"/>
        <v>0</v>
      </c>
      <c r="H424" s="67">
        <f t="shared" si="334"/>
        <v>6902.25</v>
      </c>
      <c r="I424" s="67">
        <f t="shared" si="334"/>
        <v>6902.25</v>
      </c>
      <c r="J424" s="67">
        <f t="shared" si="334"/>
        <v>6953.45</v>
      </c>
    </row>
    <row r="425" spans="1:10" x14ac:dyDescent="0.2">
      <c r="B425" s="84" t="s">
        <v>638</v>
      </c>
      <c r="C425" s="85"/>
      <c r="D425" s="67">
        <f>D324</f>
        <v>0</v>
      </c>
      <c r="E425" s="67">
        <f t="shared" ref="E425:J425" si="335">E324</f>
        <v>6677</v>
      </c>
      <c r="F425" s="67">
        <f t="shared" si="335"/>
        <v>6677</v>
      </c>
      <c r="G425" s="67">
        <f t="shared" si="335"/>
        <v>0</v>
      </c>
      <c r="H425" s="67">
        <f t="shared" si="335"/>
        <v>6705.1</v>
      </c>
      <c r="I425" s="67">
        <f t="shared" si="335"/>
        <v>6705.1</v>
      </c>
      <c r="J425" s="67">
        <f t="shared" si="335"/>
        <v>5650</v>
      </c>
    </row>
    <row r="426" spans="1:10" x14ac:dyDescent="0.2">
      <c r="B426" s="84" t="s">
        <v>606</v>
      </c>
      <c r="C426" s="85"/>
      <c r="D426" s="67">
        <f>D332</f>
        <v>0</v>
      </c>
      <c r="E426" s="67">
        <f t="shared" ref="E426:J426" si="336">E332</f>
        <v>303493.23</v>
      </c>
      <c r="F426" s="67">
        <f t="shared" si="336"/>
        <v>303493.23</v>
      </c>
      <c r="G426" s="67">
        <f t="shared" si="336"/>
        <v>0</v>
      </c>
      <c r="H426" s="67">
        <f t="shared" si="336"/>
        <v>303084.23</v>
      </c>
      <c r="I426" s="67">
        <f t="shared" si="336"/>
        <v>303084.23</v>
      </c>
      <c r="J426" s="67">
        <f t="shared" si="336"/>
        <v>310414.96999999997</v>
      </c>
    </row>
    <row r="427" spans="1:10" x14ac:dyDescent="0.2">
      <c r="B427" s="84" t="s">
        <v>616</v>
      </c>
      <c r="C427" s="85"/>
      <c r="D427" s="67">
        <f>D354</f>
        <v>0</v>
      </c>
      <c r="E427" s="67">
        <f t="shared" ref="E427:J427" si="337">E354</f>
        <v>27260.38</v>
      </c>
      <c r="F427" s="67">
        <f t="shared" si="337"/>
        <v>27260.38</v>
      </c>
      <c r="G427" s="67">
        <f t="shared" si="337"/>
        <v>0</v>
      </c>
      <c r="H427" s="67">
        <f t="shared" si="337"/>
        <v>23371.71</v>
      </c>
      <c r="I427" s="67">
        <f t="shared" si="337"/>
        <v>23371.71</v>
      </c>
      <c r="J427" s="67">
        <f t="shared" si="337"/>
        <v>23371.71</v>
      </c>
    </row>
    <row r="428" spans="1:10" x14ac:dyDescent="0.2">
      <c r="B428" s="86" t="s">
        <v>639</v>
      </c>
      <c r="C428" s="85"/>
      <c r="D428" s="66">
        <f>SUM(D423:D427)</f>
        <v>0</v>
      </c>
      <c r="E428" s="66">
        <f t="shared" ref="E428:J428" si="338">SUM(E423:E427)</f>
        <v>343880.54</v>
      </c>
      <c r="F428" s="66">
        <f t="shared" si="338"/>
        <v>343880.54</v>
      </c>
      <c r="G428" s="66">
        <f t="shared" si="338"/>
        <v>0</v>
      </c>
      <c r="H428" s="66">
        <f t="shared" si="338"/>
        <v>340063.29</v>
      </c>
      <c r="I428" s="66">
        <f t="shared" si="338"/>
        <v>340063.29</v>
      </c>
      <c r="J428" s="66">
        <f t="shared" si="338"/>
        <v>346390.13</v>
      </c>
    </row>
    <row r="429" spans="1:10" x14ac:dyDescent="0.2">
      <c r="B429" s="84"/>
      <c r="C429" s="85"/>
      <c r="D429" s="67"/>
      <c r="E429" s="67"/>
      <c r="F429" s="67"/>
      <c r="G429" s="278"/>
      <c r="H429" s="67"/>
      <c r="I429" s="67"/>
      <c r="J429" s="67"/>
    </row>
    <row r="430" spans="1:10" x14ac:dyDescent="0.2">
      <c r="B430" s="84" t="s">
        <v>582</v>
      </c>
      <c r="C430" s="85"/>
      <c r="D430" s="67">
        <f>D302</f>
        <v>0</v>
      </c>
      <c r="E430" s="67">
        <f t="shared" ref="E430:J430" si="339">E302</f>
        <v>3658.75</v>
      </c>
      <c r="F430" s="67">
        <f t="shared" si="339"/>
        <v>3658.75</v>
      </c>
      <c r="G430" s="67">
        <f t="shared" si="339"/>
        <v>0</v>
      </c>
      <c r="H430" s="67">
        <f t="shared" si="339"/>
        <v>2648.02</v>
      </c>
      <c r="I430" s="67">
        <f t="shared" si="339"/>
        <v>2648.02</v>
      </c>
      <c r="J430" s="67">
        <f t="shared" si="339"/>
        <v>3620.08</v>
      </c>
    </row>
    <row r="431" spans="1:10" x14ac:dyDescent="0.2">
      <c r="B431" s="84" t="s">
        <v>576</v>
      </c>
      <c r="C431" s="85"/>
      <c r="D431" s="67">
        <f>D307</f>
        <v>0</v>
      </c>
      <c r="E431" s="67">
        <f t="shared" ref="E431:J431" si="340">E307</f>
        <v>0</v>
      </c>
      <c r="F431" s="67">
        <f t="shared" si="340"/>
        <v>0</v>
      </c>
      <c r="G431" s="67">
        <f t="shared" si="340"/>
        <v>0</v>
      </c>
      <c r="H431" s="67">
        <f t="shared" si="340"/>
        <v>0</v>
      </c>
      <c r="I431" s="67">
        <f t="shared" si="340"/>
        <v>0</v>
      </c>
      <c r="J431" s="67">
        <f t="shared" si="340"/>
        <v>0</v>
      </c>
    </row>
    <row r="432" spans="1:10" x14ac:dyDescent="0.2">
      <c r="B432" s="86" t="s">
        <v>583</v>
      </c>
      <c r="C432" s="85"/>
      <c r="D432" s="66">
        <f>SUM(D430:D431)</f>
        <v>0</v>
      </c>
      <c r="E432" s="66">
        <f t="shared" ref="E432:J432" si="341">SUM(E430:E431)</f>
        <v>3658.75</v>
      </c>
      <c r="F432" s="66">
        <f t="shared" si="341"/>
        <v>3658.75</v>
      </c>
      <c r="G432" s="66">
        <f t="shared" si="341"/>
        <v>0</v>
      </c>
      <c r="H432" s="66">
        <f t="shared" si="341"/>
        <v>2648.02</v>
      </c>
      <c r="I432" s="66">
        <f t="shared" si="341"/>
        <v>2648.02</v>
      </c>
      <c r="J432" s="66">
        <f t="shared" si="341"/>
        <v>3620.08</v>
      </c>
    </row>
    <row r="433" spans="2:10" x14ac:dyDescent="0.2">
      <c r="B433" s="84"/>
      <c r="C433" s="85"/>
      <c r="D433" s="67"/>
      <c r="E433" s="67"/>
      <c r="F433" s="67"/>
      <c r="G433" s="278"/>
      <c r="H433" s="67"/>
      <c r="I433" s="67"/>
      <c r="J433" s="67"/>
    </row>
    <row r="434" spans="2:10" x14ac:dyDescent="0.2">
      <c r="B434" s="84"/>
      <c r="C434" s="85"/>
      <c r="D434" s="67"/>
      <c r="E434" s="67"/>
      <c r="F434" s="67"/>
      <c r="G434" s="278"/>
      <c r="H434" s="67"/>
      <c r="I434" s="67"/>
      <c r="J434" s="67"/>
    </row>
    <row r="435" spans="2:10" x14ac:dyDescent="0.2">
      <c r="B435" s="86" t="s">
        <v>0</v>
      </c>
      <c r="C435" s="85"/>
      <c r="D435" s="66">
        <f>D369+D375+D377+D379+D382+D384+D389+D391</f>
        <v>4461.2700000000004</v>
      </c>
      <c r="E435" s="66">
        <f t="shared" ref="E435:J435" si="342">E369+E375+E377+E379+E382+E384+E389+E391</f>
        <v>357.24</v>
      </c>
      <c r="F435" s="66">
        <f t="shared" si="342"/>
        <v>4818.51</v>
      </c>
      <c r="G435" s="66">
        <f t="shared" si="342"/>
        <v>4461.2700000000004</v>
      </c>
      <c r="H435" s="66">
        <f t="shared" si="342"/>
        <v>357.24</v>
      </c>
      <c r="I435" s="66">
        <f t="shared" si="342"/>
        <v>4818.51</v>
      </c>
      <c r="J435" s="66">
        <f t="shared" si="342"/>
        <v>1565.58</v>
      </c>
    </row>
    <row r="436" spans="2:10" x14ac:dyDescent="0.2">
      <c r="B436" s="85" t="s">
        <v>462</v>
      </c>
      <c r="C436" s="85"/>
      <c r="D436" s="66">
        <f>D393</f>
        <v>5135.93</v>
      </c>
      <c r="E436" s="66">
        <f t="shared" ref="E436:J436" si="343">E393</f>
        <v>-5135.93</v>
      </c>
      <c r="F436" s="66">
        <f t="shared" si="343"/>
        <v>0</v>
      </c>
      <c r="G436" s="66">
        <f t="shared" si="343"/>
        <v>10445.19</v>
      </c>
      <c r="H436" s="66">
        <f t="shared" si="343"/>
        <v>-5128.17</v>
      </c>
      <c r="I436" s="66">
        <f t="shared" si="343"/>
        <v>5317.02</v>
      </c>
      <c r="J436" s="66">
        <f t="shared" si="343"/>
        <v>11057.89</v>
      </c>
    </row>
    <row r="437" spans="2:10" x14ac:dyDescent="0.2">
      <c r="D437" s="2">
        <f>D402+D409+D413+D420+D422+D435+D436+D428+D432</f>
        <v>392878.22</v>
      </c>
      <c r="E437" s="67">
        <f t="shared" ref="E437:J437" si="344">E402+E409+E413+E420+E422+E435+E436+E428+E432</f>
        <v>63043.95</v>
      </c>
      <c r="F437" s="67">
        <f t="shared" si="344"/>
        <v>455922.16</v>
      </c>
      <c r="G437" s="67">
        <f t="shared" si="344"/>
        <v>397647.86</v>
      </c>
      <c r="H437" s="67">
        <f t="shared" si="344"/>
        <v>30371.97</v>
      </c>
      <c r="I437" s="67">
        <f t="shared" si="344"/>
        <v>428019.83</v>
      </c>
      <c r="J437" s="67">
        <f t="shared" si="344"/>
        <v>436587.12</v>
      </c>
    </row>
    <row r="438" spans="2:10" x14ac:dyDescent="0.2">
      <c r="D438" s="2">
        <f>D394-D437</f>
        <v>0</v>
      </c>
      <c r="E438" s="67">
        <f t="shared" ref="E438:J438" si="345">E394-E437</f>
        <v>0</v>
      </c>
      <c r="F438" s="67">
        <f t="shared" si="345"/>
        <v>0</v>
      </c>
      <c r="G438" s="67">
        <f t="shared" si="345"/>
        <v>0</v>
      </c>
      <c r="H438" s="67">
        <f t="shared" si="345"/>
        <v>0</v>
      </c>
      <c r="I438" s="67">
        <f t="shared" si="345"/>
        <v>0</v>
      </c>
      <c r="J438" s="67">
        <f t="shared" si="345"/>
        <v>0</v>
      </c>
    </row>
  </sheetData>
  <mergeCells count="11">
    <mergeCell ref="A5:A7"/>
    <mergeCell ref="E5:E7"/>
    <mergeCell ref="F5:F7"/>
    <mergeCell ref="J5:J7"/>
    <mergeCell ref="E2:J2"/>
    <mergeCell ref="A3:J3"/>
    <mergeCell ref="H5:H7"/>
    <mergeCell ref="I5:I7"/>
    <mergeCell ref="B5:C6"/>
    <mergeCell ref="D5:D7"/>
    <mergeCell ref="G5:G7"/>
  </mergeCells>
  <pageMargins left="0.9055118110236221" right="0" top="0" bottom="0" header="0" footer="0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view="pageBreakPreview" topLeftCell="A43" zoomScaleNormal="100" zoomScaleSheetLayoutView="100" workbookViewId="0">
      <selection activeCell="C12" sqref="C12"/>
    </sheetView>
  </sheetViews>
  <sheetFormatPr defaultRowHeight="15" x14ac:dyDescent="0.25"/>
  <cols>
    <col min="1" max="1" width="47.42578125" style="12" customWidth="1"/>
    <col min="3" max="3" width="9.140625" style="11"/>
    <col min="4" max="4" width="12.85546875" hidden="1" customWidth="1"/>
    <col min="5" max="5" width="15.7109375" hidden="1" customWidth="1"/>
    <col min="6" max="8" width="15.7109375" customWidth="1"/>
  </cols>
  <sheetData>
    <row r="1" spans="1:8" s="12" customFormat="1" ht="12.75" customHeight="1" x14ac:dyDescent="0.25">
      <c r="A1" s="27"/>
      <c r="C1" s="28" t="s">
        <v>269</v>
      </c>
      <c r="D1" s="339"/>
      <c r="E1" s="379" t="s">
        <v>744</v>
      </c>
      <c r="F1" s="379"/>
      <c r="G1" s="339"/>
    </row>
    <row r="2" spans="1:8" s="12" customFormat="1" ht="52.5" customHeight="1" x14ac:dyDescent="0.25">
      <c r="A2" s="27"/>
      <c r="D2" s="379" t="s">
        <v>758</v>
      </c>
      <c r="E2" s="379"/>
      <c r="F2" s="379"/>
      <c r="G2" s="379"/>
      <c r="H2" s="379"/>
    </row>
    <row r="3" spans="1:8" s="12" customFormat="1" ht="9" customHeight="1" x14ac:dyDescent="0.2">
      <c r="A3" s="27"/>
      <c r="B3" s="26"/>
      <c r="C3" s="26"/>
    </row>
    <row r="4" spans="1:8" s="12" customFormat="1" x14ac:dyDescent="0.25">
      <c r="A4" s="418" t="s">
        <v>268</v>
      </c>
      <c r="B4" s="419"/>
      <c r="C4" s="419"/>
      <c r="D4" s="379"/>
      <c r="E4" s="379"/>
      <c r="F4" s="379"/>
      <c r="G4" s="379"/>
    </row>
    <row r="5" spans="1:8" s="12" customFormat="1" ht="35.25" customHeight="1" x14ac:dyDescent="0.25">
      <c r="A5" s="420" t="s">
        <v>743</v>
      </c>
      <c r="B5" s="421"/>
      <c r="C5" s="421"/>
      <c r="D5" s="379"/>
      <c r="E5" s="379"/>
      <c r="F5" s="379"/>
      <c r="G5" s="379"/>
      <c r="H5" s="379"/>
    </row>
    <row r="6" spans="1:8" s="12" customFormat="1" ht="18" customHeight="1" x14ac:dyDescent="0.2">
      <c r="A6" s="100"/>
      <c r="B6" s="101"/>
      <c r="C6" s="101"/>
      <c r="E6" s="12" t="s">
        <v>220</v>
      </c>
      <c r="H6" s="351" t="s">
        <v>745</v>
      </c>
    </row>
    <row r="7" spans="1:8" s="13" customFormat="1" ht="41.25" customHeight="1" x14ac:dyDescent="0.2">
      <c r="A7" s="25" t="s">
        <v>267</v>
      </c>
      <c r="B7" s="413" t="s">
        <v>266</v>
      </c>
      <c r="C7" s="414"/>
      <c r="D7" s="10" t="s">
        <v>497</v>
      </c>
      <c r="E7" s="92" t="s">
        <v>334</v>
      </c>
      <c r="F7" s="10" t="s">
        <v>333</v>
      </c>
      <c r="G7" s="10" t="s">
        <v>530</v>
      </c>
      <c r="H7" s="10" t="s">
        <v>532</v>
      </c>
    </row>
    <row r="8" spans="1:8" s="13" customFormat="1" ht="18.75" customHeight="1" x14ac:dyDescent="0.2">
      <c r="A8" s="18" t="s">
        <v>215</v>
      </c>
      <c r="B8" s="415" t="s">
        <v>265</v>
      </c>
      <c r="C8" s="416"/>
      <c r="D8" s="16">
        <f t="shared" ref="D8:G8" si="0">SUM(D9:D16)</f>
        <v>24182.52</v>
      </c>
      <c r="E8" s="93">
        <f t="shared" si="0"/>
        <v>24170.12</v>
      </c>
      <c r="F8" s="16">
        <f t="shared" si="0"/>
        <v>-16989.169999999998</v>
      </c>
      <c r="G8" s="16">
        <f t="shared" si="0"/>
        <v>7180.95</v>
      </c>
      <c r="H8" s="16">
        <f t="shared" ref="H8" si="1">SUM(H9:H16)</f>
        <v>3928.42</v>
      </c>
    </row>
    <row r="9" spans="1:8" s="13" customFormat="1" ht="25.5" x14ac:dyDescent="0.2">
      <c r="A9" s="22" t="s">
        <v>264</v>
      </c>
      <c r="B9" s="21" t="s">
        <v>15</v>
      </c>
      <c r="C9" s="20" t="s">
        <v>27</v>
      </c>
      <c r="D9" s="19">
        <f>'прил17  вед стр 20-21гг'!G635</f>
        <v>1371.02</v>
      </c>
      <c r="E9" s="94">
        <f>'прил17  вед стр 20-21гг'!J635</f>
        <v>1371.02</v>
      </c>
      <c r="F9" s="19">
        <f>'прил17  вед стр 20-21гг'!K635</f>
        <v>317.73</v>
      </c>
      <c r="G9" s="19">
        <f>'прил17  вед стр 20-21гг'!L635</f>
        <v>1688.75</v>
      </c>
      <c r="H9" s="19">
        <f>'прил17  вед стр 20-21гг'!M635</f>
        <v>0</v>
      </c>
    </row>
    <row r="10" spans="1:8" s="13" customFormat="1" ht="25.5" x14ac:dyDescent="0.2">
      <c r="A10" s="22" t="s">
        <v>263</v>
      </c>
      <c r="B10" s="21" t="s">
        <v>15</v>
      </c>
      <c r="C10" s="20" t="s">
        <v>6</v>
      </c>
      <c r="D10" s="19">
        <f>'прил17  вед стр 20-21гг'!G636</f>
        <v>1777.11</v>
      </c>
      <c r="E10" s="94">
        <f>'прил17  вед стр 20-21гг'!J636</f>
        <v>1777.11</v>
      </c>
      <c r="F10" s="19">
        <f>'прил17  вед стр 20-21гг'!K636</f>
        <v>-212.93</v>
      </c>
      <c r="G10" s="19">
        <f>'прил17  вед стр 20-21гг'!L636</f>
        <v>1564.18</v>
      </c>
      <c r="H10" s="19">
        <f>'прил17  вед стр 20-21гг'!M636</f>
        <v>0</v>
      </c>
    </row>
    <row r="11" spans="1:8" s="13" customFormat="1" ht="12.75" x14ac:dyDescent="0.2">
      <c r="A11" s="22" t="s">
        <v>262</v>
      </c>
      <c r="B11" s="21" t="s">
        <v>15</v>
      </c>
      <c r="C11" s="20" t="s">
        <v>59</v>
      </c>
      <c r="D11" s="19">
        <f>'прил17  вед стр 20-21гг'!G637</f>
        <v>14503.41</v>
      </c>
      <c r="E11" s="94">
        <f>'прил17  вед стр 20-21гг'!J637</f>
        <v>14503.41</v>
      </c>
      <c r="F11" s="19">
        <f>'прил17  вед стр 20-21гг'!K637</f>
        <v>-13474.71</v>
      </c>
      <c r="G11" s="19">
        <f>'прил17  вед стр 20-21гг'!L637</f>
        <v>1028.7</v>
      </c>
      <c r="H11" s="19">
        <f>'прил17  вед стр 20-21гг'!M637</f>
        <v>1028.7</v>
      </c>
    </row>
    <row r="12" spans="1:8" s="13" customFormat="1" ht="12.75" x14ac:dyDescent="0.2">
      <c r="A12" s="22" t="s">
        <v>261</v>
      </c>
      <c r="B12" s="21" t="s">
        <v>15</v>
      </c>
      <c r="C12" s="20" t="s">
        <v>36</v>
      </c>
      <c r="D12" s="19">
        <f>'прил17  вед стр 20-21гг'!G638</f>
        <v>7.6</v>
      </c>
      <c r="E12" s="94">
        <f>'прил17  вед стр 20-21гг'!J638</f>
        <v>12.3</v>
      </c>
      <c r="F12" s="19">
        <f>'прил17  вед стр 20-21гг'!K638</f>
        <v>-2.2999999999999998</v>
      </c>
      <c r="G12" s="19">
        <f>'прил17  вед стр 20-21гг'!L638</f>
        <v>10</v>
      </c>
      <c r="H12" s="19">
        <f>'прил17  вед стр 20-21гг'!M638</f>
        <v>10.4</v>
      </c>
    </row>
    <row r="13" spans="1:8" s="13" customFormat="1" ht="27.75" customHeight="1" x14ac:dyDescent="0.2">
      <c r="A13" s="22" t="s">
        <v>260</v>
      </c>
      <c r="B13" s="21" t="s">
        <v>15</v>
      </c>
      <c r="C13" s="20" t="s">
        <v>53</v>
      </c>
      <c r="D13" s="19">
        <f>'прил17  вед стр 20-21гг'!G639</f>
        <v>5158.08</v>
      </c>
      <c r="E13" s="94">
        <f>'прил17  вед стр 20-21гг'!J639</f>
        <v>5158.08</v>
      </c>
      <c r="F13" s="19">
        <f>'прил17  вед стр 20-21гг'!K639</f>
        <v>-3937.46</v>
      </c>
      <c r="G13" s="19">
        <f>'прил17  вед стр 20-21гг'!L639</f>
        <v>1220.6199999999999</v>
      </c>
      <c r="H13" s="19">
        <f>'прил17  вед стр 20-21гг'!M639</f>
        <v>1220.6199999999999</v>
      </c>
    </row>
    <row r="14" spans="1:8" s="13" customFormat="1" ht="15.75" hidden="1" customHeight="1" x14ac:dyDescent="0.2">
      <c r="A14" s="22" t="s">
        <v>184</v>
      </c>
      <c r="B14" s="21" t="s">
        <v>15</v>
      </c>
      <c r="C14" s="20" t="s">
        <v>84</v>
      </c>
      <c r="D14" s="19">
        <f>'прил17  вед стр 20-21гг'!G640</f>
        <v>0</v>
      </c>
      <c r="E14" s="94">
        <f>'прил17  вед стр 20-21гг'!J640</f>
        <v>0</v>
      </c>
      <c r="F14" s="19">
        <f>'прил17  вед стр 20-21гг'!K640</f>
        <v>0</v>
      </c>
      <c r="G14" s="19">
        <f>'прил17  вед стр 20-21гг'!L640</f>
        <v>0</v>
      </c>
      <c r="H14" s="19">
        <f>'прил17  вед стр 20-21гг'!M640</f>
        <v>0</v>
      </c>
    </row>
    <row r="15" spans="1:8" s="13" customFormat="1" ht="12.75" x14ac:dyDescent="0.2">
      <c r="A15" s="22" t="s">
        <v>181</v>
      </c>
      <c r="B15" s="21" t="s">
        <v>15</v>
      </c>
      <c r="C15" s="20" t="s">
        <v>37</v>
      </c>
      <c r="D15" s="19">
        <f>'прил17  вед стр 20-21гг'!G641</f>
        <v>500</v>
      </c>
      <c r="E15" s="94">
        <f>'прил17  вед стр 20-21гг'!J641</f>
        <v>500</v>
      </c>
      <c r="F15" s="19">
        <f>'прил17  вед стр 20-21гг'!K641</f>
        <v>100</v>
      </c>
      <c r="G15" s="19">
        <f>'прил17  вед стр 20-21гг'!L641</f>
        <v>600</v>
      </c>
      <c r="H15" s="19">
        <f>'прил17  вед стр 20-21гг'!M641</f>
        <v>600</v>
      </c>
    </row>
    <row r="16" spans="1:8" s="13" customFormat="1" ht="12.75" x14ac:dyDescent="0.2">
      <c r="A16" s="6" t="s">
        <v>180</v>
      </c>
      <c r="B16" s="21" t="s">
        <v>15</v>
      </c>
      <c r="C16" s="20" t="s">
        <v>24</v>
      </c>
      <c r="D16" s="19">
        <f>'прил17  вед стр 20-21гг'!G642</f>
        <v>865.3</v>
      </c>
      <c r="E16" s="94">
        <f>'прил17  вед стр 20-21гг'!J642</f>
        <v>848.2</v>
      </c>
      <c r="F16" s="19">
        <f>'прил17  вед стр 20-21гг'!K642</f>
        <v>220.5</v>
      </c>
      <c r="G16" s="19">
        <f>'прил17  вед стр 20-21гг'!L642</f>
        <v>1068.7</v>
      </c>
      <c r="H16" s="19">
        <f>'прил17  вед стр 20-21гг'!M642</f>
        <v>1068.7</v>
      </c>
    </row>
    <row r="17" spans="1:8" s="15" customFormat="1" ht="12.75" x14ac:dyDescent="0.2">
      <c r="A17" s="18" t="s">
        <v>171</v>
      </c>
      <c r="B17" s="415" t="s">
        <v>259</v>
      </c>
      <c r="C17" s="416"/>
      <c r="D17" s="16">
        <f t="shared" ref="D17:H17" si="2">D18</f>
        <v>520.20000000000005</v>
      </c>
      <c r="E17" s="93">
        <f t="shared" si="2"/>
        <v>538.79999999999995</v>
      </c>
      <c r="F17" s="16">
        <f t="shared" si="2"/>
        <v>364.6</v>
      </c>
      <c r="G17" s="16">
        <f t="shared" si="2"/>
        <v>903.4</v>
      </c>
      <c r="H17" s="16">
        <f t="shared" si="2"/>
        <v>903.4</v>
      </c>
    </row>
    <row r="18" spans="1:8" s="13" customFormat="1" ht="16.5" customHeight="1" x14ac:dyDescent="0.2">
      <c r="A18" s="22" t="s">
        <v>258</v>
      </c>
      <c r="B18" s="21" t="s">
        <v>27</v>
      </c>
      <c r="C18" s="20" t="s">
        <v>6</v>
      </c>
      <c r="D18" s="19">
        <f>'прил17  вед стр 20-21гг'!G644</f>
        <v>520.20000000000005</v>
      </c>
      <c r="E18" s="94">
        <f>'прил17  вед стр 20-21гг'!J644</f>
        <v>538.79999999999995</v>
      </c>
      <c r="F18" s="19">
        <f>'прил17  вед стр 20-21гг'!K644</f>
        <v>364.6</v>
      </c>
      <c r="G18" s="19">
        <f>'прил17  вед стр 20-21гг'!L644</f>
        <v>903.4</v>
      </c>
      <c r="H18" s="19">
        <f>'прил17  вед стр 20-21гг'!M644</f>
        <v>903.4</v>
      </c>
    </row>
    <row r="19" spans="1:8" s="15" customFormat="1" ht="25.5" x14ac:dyDescent="0.2">
      <c r="A19" s="18" t="s">
        <v>168</v>
      </c>
      <c r="B19" s="415" t="s">
        <v>257</v>
      </c>
      <c r="C19" s="417"/>
      <c r="D19" s="16">
        <f t="shared" ref="D19:G19" si="3">SUM(D21:D22)</f>
        <v>3299.8</v>
      </c>
      <c r="E19" s="93">
        <f t="shared" si="3"/>
        <v>2799.8</v>
      </c>
      <c r="F19" s="16">
        <f t="shared" si="3"/>
        <v>619.79</v>
      </c>
      <c r="G19" s="16">
        <f t="shared" si="3"/>
        <v>3419.59</v>
      </c>
      <c r="H19" s="16">
        <f t="shared" ref="H19" si="4">SUM(H21:H22)</f>
        <v>3404.59</v>
      </c>
    </row>
    <row r="20" spans="1:8" s="13" customFormat="1" ht="12.75" hidden="1" x14ac:dyDescent="0.2">
      <c r="A20" s="22" t="s">
        <v>256</v>
      </c>
      <c r="B20" s="21" t="s">
        <v>6</v>
      </c>
      <c r="C20" s="20" t="s">
        <v>27</v>
      </c>
      <c r="D20" s="90"/>
      <c r="E20" s="95"/>
      <c r="F20" s="90"/>
      <c r="G20" s="90"/>
      <c r="H20" s="90"/>
    </row>
    <row r="21" spans="1:8" s="13" customFormat="1" ht="38.25" customHeight="1" x14ac:dyDescent="0.2">
      <c r="A21" s="22" t="s">
        <v>255</v>
      </c>
      <c r="B21" s="21" t="s">
        <v>6</v>
      </c>
      <c r="C21" s="20" t="s">
        <v>71</v>
      </c>
      <c r="D21" s="19">
        <f>'прил17  вед стр 20-21гг'!G647</f>
        <v>3259.8</v>
      </c>
      <c r="E21" s="94">
        <f>'прил17  вед стр 20-21гг'!J647</f>
        <v>2759.8</v>
      </c>
      <c r="F21" s="19">
        <f>'прил17  вед стр 20-21гг'!K647</f>
        <v>659.79</v>
      </c>
      <c r="G21" s="19">
        <f>'прил17  вед стр 20-21гг'!L647</f>
        <v>3419.59</v>
      </c>
      <c r="H21" s="19">
        <f>'прил17  вед стр 20-21гг'!M647</f>
        <v>3404.59</v>
      </c>
    </row>
    <row r="22" spans="1:8" s="13" customFormat="1" ht="26.25" customHeight="1" x14ac:dyDescent="0.2">
      <c r="A22" s="22" t="s">
        <v>162</v>
      </c>
      <c r="B22" s="21" t="s">
        <v>6</v>
      </c>
      <c r="C22" s="20" t="s">
        <v>7</v>
      </c>
      <c r="D22" s="19">
        <f>'прил17  вед стр 20-21гг'!G648</f>
        <v>40</v>
      </c>
      <c r="E22" s="94">
        <f>'прил17  вед стр 20-21гг'!J648</f>
        <v>40</v>
      </c>
      <c r="F22" s="19">
        <f>'прил17  вед стр 20-21гг'!K648</f>
        <v>-40</v>
      </c>
      <c r="G22" s="19">
        <f>'прил17  вед стр 20-21гг'!L648</f>
        <v>0</v>
      </c>
      <c r="H22" s="19">
        <f>'прил17  вед стр 20-21гг'!M648</f>
        <v>0</v>
      </c>
    </row>
    <row r="23" spans="1:8" s="15" customFormat="1" ht="12.75" x14ac:dyDescent="0.2">
      <c r="A23" s="18" t="s">
        <v>157</v>
      </c>
      <c r="B23" s="415" t="s">
        <v>254</v>
      </c>
      <c r="C23" s="417"/>
      <c r="D23" s="16">
        <f t="shared" ref="D23:G23" si="5">SUM(D25:D27)</f>
        <v>11390.83</v>
      </c>
      <c r="E23" s="93">
        <f t="shared" si="5"/>
        <v>11660.08</v>
      </c>
      <c r="F23" s="16">
        <f t="shared" si="5"/>
        <v>-2881.47</v>
      </c>
      <c r="G23" s="16">
        <f t="shared" si="5"/>
        <v>8778.61</v>
      </c>
      <c r="H23" s="16">
        <f t="shared" ref="H23" si="6">SUM(H25:H27)</f>
        <v>11930.91</v>
      </c>
    </row>
    <row r="24" spans="1:8" s="13" customFormat="1" ht="12.75" hidden="1" x14ac:dyDescent="0.2">
      <c r="A24" s="22" t="s">
        <v>253</v>
      </c>
      <c r="B24" s="21" t="s">
        <v>59</v>
      </c>
      <c r="C24" s="20" t="s">
        <v>15</v>
      </c>
      <c r="D24" s="90"/>
      <c r="E24" s="95"/>
      <c r="F24" s="90"/>
      <c r="G24" s="90"/>
      <c r="H24" s="90"/>
    </row>
    <row r="25" spans="1:8" s="13" customFormat="1" ht="15.75" customHeight="1" x14ac:dyDescent="0.2">
      <c r="A25" s="22" t="s">
        <v>156</v>
      </c>
      <c r="B25" s="21" t="s">
        <v>59</v>
      </c>
      <c r="C25" s="20" t="s">
        <v>36</v>
      </c>
      <c r="D25" s="19">
        <f>'прил17  вед стр 20-21гг'!G651</f>
        <v>635.79999999999995</v>
      </c>
      <c r="E25" s="94">
        <f>'прил17  вед стр 20-21гг'!J651</f>
        <v>635.79999999999995</v>
      </c>
      <c r="F25" s="19">
        <f>'прил17  вед стр 20-21гг'!K651</f>
        <v>-85.4</v>
      </c>
      <c r="G25" s="19">
        <f>'прил17  вед стр 20-21гг'!L651</f>
        <v>550.4</v>
      </c>
      <c r="H25" s="19">
        <f>'прил17  вед стр 20-21гг'!M651</f>
        <v>550.4</v>
      </c>
    </row>
    <row r="26" spans="1:8" s="13" customFormat="1" ht="13.5" customHeight="1" x14ac:dyDescent="0.2">
      <c r="A26" s="22" t="s">
        <v>252</v>
      </c>
      <c r="B26" s="21" t="s">
        <v>59</v>
      </c>
      <c r="C26" s="20" t="s">
        <v>71</v>
      </c>
      <c r="D26" s="19">
        <f>'прил17  вед стр 20-21гг'!G652</f>
        <v>5339.9</v>
      </c>
      <c r="E26" s="94">
        <f>'прил17  вед стр 20-21гг'!J652</f>
        <v>5498</v>
      </c>
      <c r="F26" s="19">
        <f>'прил17  вед стр 20-21гг'!K652</f>
        <v>27</v>
      </c>
      <c r="G26" s="19">
        <f>'прил17  вед стр 20-21гг'!L652</f>
        <v>5525</v>
      </c>
      <c r="H26" s="19">
        <f>'прил17  вед стр 20-21гг'!M652</f>
        <v>8677.2999999999993</v>
      </c>
    </row>
    <row r="27" spans="1:8" s="13" customFormat="1" ht="18" customHeight="1" x14ac:dyDescent="0.2">
      <c r="A27" s="22" t="s">
        <v>251</v>
      </c>
      <c r="B27" s="21" t="s">
        <v>59</v>
      </c>
      <c r="C27" s="20" t="s">
        <v>28</v>
      </c>
      <c r="D27" s="19">
        <f>'прил17  вед стр 20-21гг'!G653</f>
        <v>5415.13</v>
      </c>
      <c r="E27" s="94">
        <f>'прил17  вед стр 20-21гг'!J653</f>
        <v>5526.28</v>
      </c>
      <c r="F27" s="19">
        <f>'прил17  вед стр 20-21гг'!K653</f>
        <v>-2823.07</v>
      </c>
      <c r="G27" s="19">
        <f>'прил17  вед стр 20-21гг'!L653</f>
        <v>2703.21</v>
      </c>
      <c r="H27" s="19">
        <f>'прил17  вед стр 20-21гг'!M653</f>
        <v>2703.21</v>
      </c>
    </row>
    <row r="28" spans="1:8" s="15" customFormat="1" ht="16.5" customHeight="1" x14ac:dyDescent="0.2">
      <c r="A28" s="18" t="s">
        <v>250</v>
      </c>
      <c r="B28" s="411" t="s">
        <v>249</v>
      </c>
      <c r="C28" s="412"/>
      <c r="D28" s="16">
        <f t="shared" ref="D28:G28" si="7">SUM(D29:D31)</f>
        <v>4401.3</v>
      </c>
      <c r="E28" s="93">
        <f t="shared" si="7"/>
        <v>4401.3</v>
      </c>
      <c r="F28" s="16">
        <f t="shared" si="7"/>
        <v>-2775.23</v>
      </c>
      <c r="G28" s="16">
        <f t="shared" si="7"/>
        <v>1626.07</v>
      </c>
      <c r="H28" s="16">
        <f t="shared" ref="H28" si="8">SUM(H29:H31)</f>
        <v>2598.13</v>
      </c>
    </row>
    <row r="29" spans="1:8" s="13" customFormat="1" ht="12.75" x14ac:dyDescent="0.2">
      <c r="A29" s="22" t="s">
        <v>145</v>
      </c>
      <c r="B29" s="21" t="s">
        <v>36</v>
      </c>
      <c r="C29" s="20" t="s">
        <v>15</v>
      </c>
      <c r="D29" s="19">
        <f>'прил17  вед стр 20-21гг'!G655</f>
        <v>0</v>
      </c>
      <c r="E29" s="94">
        <f>'прил17  вед стр 20-21гг'!J655</f>
        <v>0</v>
      </c>
      <c r="F29" s="19">
        <f>'прил17  вед стр 20-21гг'!K655</f>
        <v>0</v>
      </c>
      <c r="G29" s="19">
        <f>'прил17  вед стр 20-21гг'!L655</f>
        <v>0</v>
      </c>
      <c r="H29" s="19">
        <f>'прил17  вед стр 20-21гг'!M655</f>
        <v>0</v>
      </c>
    </row>
    <row r="30" spans="1:8" s="13" customFormat="1" ht="12.75" x14ac:dyDescent="0.2">
      <c r="A30" s="22" t="s">
        <v>144</v>
      </c>
      <c r="B30" s="21" t="s">
        <v>36</v>
      </c>
      <c r="C30" s="20" t="s">
        <v>27</v>
      </c>
      <c r="D30" s="19">
        <f>'прил17  вед стр 20-21гг'!G656</f>
        <v>3901.3</v>
      </c>
      <c r="E30" s="94">
        <f>'прил17  вед стр 20-21гг'!J656</f>
        <v>3901.3</v>
      </c>
      <c r="F30" s="19">
        <f>'прил17  вед стр 20-21гг'!K656</f>
        <v>-2525.23</v>
      </c>
      <c r="G30" s="19">
        <f>'прил17  вед стр 20-21гг'!L656</f>
        <v>1376.07</v>
      </c>
      <c r="H30" s="19">
        <f>'прил17  вед стр 20-21гг'!M656</f>
        <v>2348.13</v>
      </c>
    </row>
    <row r="31" spans="1:8" s="13" customFormat="1" ht="12.75" x14ac:dyDescent="0.2">
      <c r="A31" s="22" t="s">
        <v>248</v>
      </c>
      <c r="B31" s="21" t="s">
        <v>36</v>
      </c>
      <c r="C31" s="20" t="s">
        <v>6</v>
      </c>
      <c r="D31" s="19">
        <f>'прил17  вед стр 20-21гг'!G657</f>
        <v>500</v>
      </c>
      <c r="E31" s="94">
        <f>'прил17  вед стр 20-21гг'!J657</f>
        <v>500</v>
      </c>
      <c r="F31" s="19">
        <f>'прил17  вед стр 20-21гг'!K657</f>
        <v>-250</v>
      </c>
      <c r="G31" s="19">
        <f>'прил17  вед стр 20-21гг'!L657</f>
        <v>250</v>
      </c>
      <c r="H31" s="19">
        <f>'прил17  вед стр 20-21гг'!M657</f>
        <v>250</v>
      </c>
    </row>
    <row r="32" spans="1:8" s="15" customFormat="1" ht="12.75" hidden="1" x14ac:dyDescent="0.2">
      <c r="A32" s="18" t="s">
        <v>247</v>
      </c>
      <c r="B32" s="411" t="s">
        <v>246</v>
      </c>
      <c r="C32" s="412"/>
      <c r="D32" s="16">
        <f>'прил17  вед стр 20-21гг'!G658</f>
        <v>0</v>
      </c>
      <c r="E32" s="93">
        <f>'прил17  вед стр 20-21гг'!J658</f>
        <v>0</v>
      </c>
      <c r="F32" s="16">
        <f>'прил17  вед стр 20-21гг'!K658</f>
        <v>0</v>
      </c>
      <c r="G32" s="16">
        <f>'прил17  вед стр 20-21гг'!L658</f>
        <v>0</v>
      </c>
      <c r="H32" s="16">
        <f>'прил17  вед стр 20-21гг'!M658</f>
        <v>0</v>
      </c>
    </row>
    <row r="33" spans="1:8" s="13" customFormat="1" ht="25.5" hidden="1" x14ac:dyDescent="0.2">
      <c r="A33" s="24" t="s">
        <v>245</v>
      </c>
      <c r="B33" s="21" t="s">
        <v>53</v>
      </c>
      <c r="C33" s="20" t="s">
        <v>36</v>
      </c>
      <c r="D33" s="19">
        <f>'прил17  вед стр 20-21гг'!G659</f>
        <v>0</v>
      </c>
      <c r="E33" s="94">
        <f>'прил17  вед стр 20-21гг'!J659</f>
        <v>0</v>
      </c>
      <c r="F33" s="19">
        <f>'прил17  вед стр 20-21гг'!K659</f>
        <v>0</v>
      </c>
      <c r="G33" s="19">
        <f>'прил17  вед стр 20-21гг'!L659</f>
        <v>0</v>
      </c>
      <c r="H33" s="19">
        <f>'прил17  вед стр 20-21гг'!M659</f>
        <v>0</v>
      </c>
    </row>
    <row r="34" spans="1:8" s="15" customFormat="1" ht="12.75" x14ac:dyDescent="0.2">
      <c r="A34" s="18" t="s">
        <v>244</v>
      </c>
      <c r="B34" s="411" t="s">
        <v>243</v>
      </c>
      <c r="C34" s="412"/>
      <c r="D34" s="16">
        <f t="shared" ref="D34:G34" si="9">SUM(D35:D40)</f>
        <v>282268.2</v>
      </c>
      <c r="E34" s="93">
        <f t="shared" si="9"/>
        <v>280656.34000000003</v>
      </c>
      <c r="F34" s="16">
        <f t="shared" si="9"/>
        <v>57879.59</v>
      </c>
      <c r="G34" s="16">
        <f t="shared" si="9"/>
        <v>338535.93</v>
      </c>
      <c r="H34" s="16">
        <f t="shared" ref="H34" si="10">SUM(H35:H40)</f>
        <v>341336.43</v>
      </c>
    </row>
    <row r="35" spans="1:8" s="13" customFormat="1" ht="12.75" x14ac:dyDescent="0.2">
      <c r="A35" s="22" t="s">
        <v>131</v>
      </c>
      <c r="B35" s="21" t="s">
        <v>84</v>
      </c>
      <c r="C35" s="20" t="s">
        <v>15</v>
      </c>
      <c r="D35" s="19">
        <f>'прил17  вед стр 20-21гг'!G661</f>
        <v>62935.63</v>
      </c>
      <c r="E35" s="19">
        <f>'прил17  вед стр 20-21гг'!J661</f>
        <v>62645.68</v>
      </c>
      <c r="F35" s="19">
        <f>'прил17  вед стр 20-21гг'!K661</f>
        <v>19268.66</v>
      </c>
      <c r="G35" s="19">
        <f>'прил17  вед стр 20-21гг'!L661</f>
        <v>81914.34</v>
      </c>
      <c r="H35" s="19">
        <f>'прил17  вед стр 20-21гг'!M661</f>
        <v>78388</v>
      </c>
    </row>
    <row r="36" spans="1:8" s="13" customFormat="1" ht="12.75" x14ac:dyDescent="0.2">
      <c r="A36" s="22" t="s">
        <v>122</v>
      </c>
      <c r="B36" s="21" t="s">
        <v>84</v>
      </c>
      <c r="C36" s="20" t="s">
        <v>27</v>
      </c>
      <c r="D36" s="19">
        <f>'прил17  вед стр 20-21гг'!G662</f>
        <v>189713.88</v>
      </c>
      <c r="E36" s="19">
        <f>'прил17  вед стр 20-21гг'!J662</f>
        <v>183721.2</v>
      </c>
      <c r="F36" s="19">
        <f>'прил17  вед стр 20-21гг'!K662</f>
        <v>35921.33</v>
      </c>
      <c r="G36" s="19">
        <f>'прил17  вед стр 20-21гг'!L662</f>
        <v>219642.53</v>
      </c>
      <c r="H36" s="19">
        <f>'прил17  вед стр 20-21гг'!M662</f>
        <v>226973.27</v>
      </c>
    </row>
    <row r="37" spans="1:8" s="13" customFormat="1" ht="16.5" customHeight="1" x14ac:dyDescent="0.2">
      <c r="A37" s="4" t="s">
        <v>317</v>
      </c>
      <c r="B37" s="21" t="s">
        <v>84</v>
      </c>
      <c r="C37" s="20" t="s">
        <v>6</v>
      </c>
      <c r="D37" s="19">
        <f>'прил17  вед стр 20-21гг'!G663</f>
        <v>15652.61</v>
      </c>
      <c r="E37" s="94">
        <f>'прил17  вед стр 20-21гг'!J663</f>
        <v>20323.38</v>
      </c>
      <c r="F37" s="19">
        <f>'прил17  вед стр 20-21гг'!K663</f>
        <v>1616.93</v>
      </c>
      <c r="G37" s="19">
        <f>'прил17  вед стр 20-21гг'!L663</f>
        <v>21940.31</v>
      </c>
      <c r="H37" s="19">
        <f>'прил17  вед стр 20-21гг'!M663</f>
        <v>21940.31</v>
      </c>
    </row>
    <row r="38" spans="1:8" s="13" customFormat="1" ht="25.5" hidden="1" x14ac:dyDescent="0.2">
      <c r="A38" s="22" t="s">
        <v>242</v>
      </c>
      <c r="B38" s="21" t="s">
        <v>84</v>
      </c>
      <c r="C38" s="20" t="s">
        <v>36</v>
      </c>
      <c r="D38" s="19">
        <f>'прил17  вед стр 20-21гг'!G664</f>
        <v>0</v>
      </c>
      <c r="E38" s="94">
        <f>'прил17  вед стр 20-21гг'!J664</f>
        <v>0</v>
      </c>
      <c r="F38" s="19">
        <f>'прил17  вед стр 20-21гг'!K664</f>
        <v>0</v>
      </c>
      <c r="G38" s="19">
        <f>'прил17  вед стр 20-21гг'!L664</f>
        <v>0</v>
      </c>
      <c r="H38" s="19">
        <f>'прил17  вед стр 20-21гг'!M664</f>
        <v>0</v>
      </c>
    </row>
    <row r="39" spans="1:8" s="13" customFormat="1" ht="18" customHeight="1" x14ac:dyDescent="0.2">
      <c r="A39" s="22" t="s">
        <v>97</v>
      </c>
      <c r="B39" s="21" t="s">
        <v>84</v>
      </c>
      <c r="C39" s="20" t="s">
        <v>84</v>
      </c>
      <c r="D39" s="19">
        <f>'прил17  вед стр 20-21гг'!G665</f>
        <v>1426.1</v>
      </c>
      <c r="E39" s="94">
        <f>'прил17  вед стр 20-21гг'!J665</f>
        <v>1426.1</v>
      </c>
      <c r="F39" s="19">
        <f>'прил17  вед стр 20-21гг'!K665</f>
        <v>5.3</v>
      </c>
      <c r="G39" s="19">
        <f>'прил17  вед стр 20-21гг'!L665</f>
        <v>1431.4</v>
      </c>
      <c r="H39" s="19">
        <f>'прил17  вед стр 20-21гг'!M665</f>
        <v>1431.4</v>
      </c>
    </row>
    <row r="40" spans="1:8" s="13" customFormat="1" ht="16.5" customHeight="1" x14ac:dyDescent="0.2">
      <c r="A40" s="22" t="s">
        <v>96</v>
      </c>
      <c r="B40" s="21" t="s">
        <v>84</v>
      </c>
      <c r="C40" s="20" t="s">
        <v>71</v>
      </c>
      <c r="D40" s="19">
        <f>'прил17  вед стр 20-21гг'!G666</f>
        <v>12539.98</v>
      </c>
      <c r="E40" s="94">
        <f>'прил17  вед стр 20-21гг'!J666</f>
        <v>12539.98</v>
      </c>
      <c r="F40" s="19">
        <f>'прил17  вед стр 20-21гг'!K666</f>
        <v>1067.3699999999999</v>
      </c>
      <c r="G40" s="19">
        <f>'прил17  вед стр 20-21гг'!L666</f>
        <v>13607.35</v>
      </c>
      <c r="H40" s="19">
        <f>'прил17  вед стр 20-21гг'!M666</f>
        <v>12603.45</v>
      </c>
    </row>
    <row r="41" spans="1:8" s="15" customFormat="1" ht="12.75" x14ac:dyDescent="0.2">
      <c r="A41" s="18" t="s">
        <v>241</v>
      </c>
      <c r="B41" s="411" t="s">
        <v>240</v>
      </c>
      <c r="C41" s="412"/>
      <c r="D41" s="16">
        <f t="shared" ref="D41:G41" si="11">SUM(D42:D43)</f>
        <v>22949.11</v>
      </c>
      <c r="E41" s="93">
        <f t="shared" si="11"/>
        <v>22949.11</v>
      </c>
      <c r="F41" s="16">
        <f t="shared" si="11"/>
        <v>6293.07</v>
      </c>
      <c r="G41" s="16">
        <f t="shared" si="11"/>
        <v>29242.18</v>
      </c>
      <c r="H41" s="16">
        <f t="shared" ref="H41" si="12">SUM(H42:H43)</f>
        <v>28428.77</v>
      </c>
    </row>
    <row r="42" spans="1:8" s="13" customFormat="1" ht="12.75" x14ac:dyDescent="0.2">
      <c r="A42" s="22" t="s">
        <v>81</v>
      </c>
      <c r="B42" s="21" t="s">
        <v>76</v>
      </c>
      <c r="C42" s="20" t="s">
        <v>15</v>
      </c>
      <c r="D42" s="19">
        <f>'прил17  вед стр 20-21гг'!G668</f>
        <v>20339.57</v>
      </c>
      <c r="E42" s="94">
        <f>'прил17  вед стр 20-21гг'!J668</f>
        <v>20339.57</v>
      </c>
      <c r="F42" s="19">
        <f>'прил17  вед стр 20-21гг'!K668</f>
        <v>7595.95</v>
      </c>
      <c r="G42" s="19">
        <f>'прил17  вед стр 20-21гг'!L668</f>
        <v>27935.52</v>
      </c>
      <c r="H42" s="19">
        <f>'прил17  вед стр 20-21гг'!M668</f>
        <v>27935.52</v>
      </c>
    </row>
    <row r="43" spans="1:8" s="13" customFormat="1" ht="15.75" customHeight="1" x14ac:dyDescent="0.2">
      <c r="A43" s="22" t="s">
        <v>239</v>
      </c>
      <c r="B43" s="21" t="s">
        <v>76</v>
      </c>
      <c r="C43" s="20" t="s">
        <v>59</v>
      </c>
      <c r="D43" s="19">
        <f>'прил17  вед стр 20-21гг'!G669</f>
        <v>2609.54</v>
      </c>
      <c r="E43" s="94">
        <f>'прил17  вед стр 20-21гг'!J669</f>
        <v>2609.54</v>
      </c>
      <c r="F43" s="19">
        <f>'прил17  вед стр 20-21гг'!K669</f>
        <v>-1302.8800000000001</v>
      </c>
      <c r="G43" s="19">
        <f>'прил17  вед стр 20-21гг'!L669</f>
        <v>1306.6600000000001</v>
      </c>
      <c r="H43" s="19">
        <f>'прил17  вед стр 20-21гг'!M669</f>
        <v>493.25</v>
      </c>
    </row>
    <row r="44" spans="1:8" s="15" customFormat="1" ht="12.75" hidden="1" x14ac:dyDescent="0.2">
      <c r="A44" s="18" t="s">
        <v>238</v>
      </c>
      <c r="B44" s="411" t="s">
        <v>237</v>
      </c>
      <c r="C44" s="412"/>
      <c r="D44" s="16">
        <f t="shared" ref="D44:G44" si="13">D48+D45</f>
        <v>0</v>
      </c>
      <c r="E44" s="93">
        <f t="shared" si="13"/>
        <v>0</v>
      </c>
      <c r="F44" s="16">
        <f t="shared" si="13"/>
        <v>0</v>
      </c>
      <c r="G44" s="16">
        <f t="shared" si="13"/>
        <v>0</v>
      </c>
      <c r="H44" s="16">
        <f t="shared" ref="H44" si="14">H48+H45</f>
        <v>0</v>
      </c>
    </row>
    <row r="45" spans="1:8" s="13" customFormat="1" ht="12.75" hidden="1" x14ac:dyDescent="0.2">
      <c r="A45" s="22" t="s">
        <v>75</v>
      </c>
      <c r="B45" s="21" t="s">
        <v>71</v>
      </c>
      <c r="C45" s="20" t="s">
        <v>15</v>
      </c>
      <c r="D45" s="90"/>
      <c r="E45" s="95"/>
      <c r="F45" s="90"/>
      <c r="G45" s="90"/>
      <c r="H45" s="90"/>
    </row>
    <row r="46" spans="1:8" s="13" customFormat="1" ht="12.75" hidden="1" x14ac:dyDescent="0.2">
      <c r="A46" s="22" t="s">
        <v>236</v>
      </c>
      <c r="B46" s="21" t="s">
        <v>71</v>
      </c>
      <c r="C46" s="20" t="s">
        <v>27</v>
      </c>
      <c r="D46" s="90"/>
      <c r="E46" s="95"/>
      <c r="F46" s="90"/>
      <c r="G46" s="90"/>
      <c r="H46" s="90"/>
    </row>
    <row r="47" spans="1:8" s="13" customFormat="1" ht="12.75" hidden="1" x14ac:dyDescent="0.2">
      <c r="A47" s="22" t="s">
        <v>235</v>
      </c>
      <c r="B47" s="21" t="s">
        <v>71</v>
      </c>
      <c r="C47" s="20" t="s">
        <v>59</v>
      </c>
      <c r="D47" s="90"/>
      <c r="E47" s="95"/>
      <c r="F47" s="90"/>
      <c r="G47" s="90"/>
      <c r="H47" s="90"/>
    </row>
    <row r="48" spans="1:8" s="13" customFormat="1" ht="18" hidden="1" customHeight="1" x14ac:dyDescent="0.2">
      <c r="A48" s="22" t="s">
        <v>72</v>
      </c>
      <c r="B48" s="21" t="s">
        <v>71</v>
      </c>
      <c r="C48" s="20" t="s">
        <v>71</v>
      </c>
      <c r="D48" s="19">
        <f>'прил17  вед стр 20-21гг'!G674</f>
        <v>0</v>
      </c>
      <c r="E48" s="94">
        <f>'прил17  вед стр 20-21гг'!J674</f>
        <v>0</v>
      </c>
      <c r="F48" s="19">
        <f>'прил17  вед стр 20-21гг'!K674</f>
        <v>0</v>
      </c>
      <c r="G48" s="19">
        <f>'прил17  вед стр 20-21гг'!L674</f>
        <v>0</v>
      </c>
      <c r="H48" s="19">
        <f>'прил17  вед стр 20-21гг'!M674</f>
        <v>0</v>
      </c>
    </row>
    <row r="49" spans="1:8" s="15" customFormat="1" ht="12.75" x14ac:dyDescent="0.2">
      <c r="A49" s="18" t="s">
        <v>70</v>
      </c>
      <c r="B49" s="411" t="s">
        <v>234</v>
      </c>
      <c r="C49" s="412"/>
      <c r="D49" s="16">
        <f t="shared" ref="D49:G49" si="15">SUM(D50:D54)</f>
        <v>10902.4</v>
      </c>
      <c r="E49" s="93">
        <f t="shared" si="15"/>
        <v>12199.2</v>
      </c>
      <c r="F49" s="16">
        <f t="shared" si="15"/>
        <v>-6618.13</v>
      </c>
      <c r="G49" s="16">
        <f t="shared" si="15"/>
        <v>5581.07</v>
      </c>
      <c r="H49" s="16">
        <f t="shared" ref="H49" si="16">SUM(H50:H54)</f>
        <v>5563.57</v>
      </c>
    </row>
    <row r="50" spans="1:8" s="13" customFormat="1" ht="12.75" x14ac:dyDescent="0.2">
      <c r="A50" s="22" t="s">
        <v>69</v>
      </c>
      <c r="B50" s="21" t="s">
        <v>54</v>
      </c>
      <c r="C50" s="20" t="s">
        <v>15</v>
      </c>
      <c r="D50" s="19">
        <f>'прил17  вед стр 20-21гг'!G676</f>
        <v>500</v>
      </c>
      <c r="E50" s="94">
        <f>'прил17  вед стр 20-21гг'!J676</f>
        <v>500</v>
      </c>
      <c r="F50" s="19">
        <f>'прил17  вед стр 20-21гг'!K676</f>
        <v>-157.63</v>
      </c>
      <c r="G50" s="19">
        <f>'прил17  вед стр 20-21гг'!L676</f>
        <v>342.37</v>
      </c>
      <c r="H50" s="19">
        <f>'прил17  вед стр 20-21гг'!M676</f>
        <v>342.37</v>
      </c>
    </row>
    <row r="51" spans="1:8" s="13" customFormat="1" ht="12.75" hidden="1" x14ac:dyDescent="0.2">
      <c r="A51" s="22" t="s">
        <v>233</v>
      </c>
      <c r="B51" s="21" t="s">
        <v>54</v>
      </c>
      <c r="C51" s="20" t="s">
        <v>27</v>
      </c>
      <c r="D51" s="19">
        <f>'прил17  вед стр 20-21гг'!G677</f>
        <v>0</v>
      </c>
      <c r="E51" s="94">
        <f>'прил17  вед стр 20-21гг'!J677</f>
        <v>0</v>
      </c>
      <c r="F51" s="19">
        <f>'прил17  вед стр 20-21гг'!K677</f>
        <v>0</v>
      </c>
      <c r="G51" s="19">
        <f>'прил17  вед стр 20-21гг'!L677</f>
        <v>0</v>
      </c>
      <c r="H51" s="19">
        <f>'прил17  вед стр 20-21гг'!M677</f>
        <v>0</v>
      </c>
    </row>
    <row r="52" spans="1:8" s="13" customFormat="1" ht="12" customHeight="1" x14ac:dyDescent="0.2">
      <c r="A52" s="22" t="s">
        <v>232</v>
      </c>
      <c r="B52" s="21" t="s">
        <v>54</v>
      </c>
      <c r="C52" s="20" t="s">
        <v>6</v>
      </c>
      <c r="D52" s="19">
        <f>'прил17  вед стр 20-21гг'!G678</f>
        <v>5034</v>
      </c>
      <c r="E52" s="94">
        <f>'прил17  вед стр 20-21гг'!J678</f>
        <v>6330.8</v>
      </c>
      <c r="F52" s="19">
        <f>'прил17  вед стр 20-21гг'!K678</f>
        <v>-6145.8</v>
      </c>
      <c r="G52" s="19">
        <f>'прил17  вед стр 20-21гг'!L678</f>
        <v>185</v>
      </c>
      <c r="H52" s="19">
        <f>'прил17  вед стр 20-21гг'!M678</f>
        <v>167.5</v>
      </c>
    </row>
    <row r="53" spans="1:8" s="13" customFormat="1" ht="12.75" x14ac:dyDescent="0.2">
      <c r="A53" s="22" t="s">
        <v>231</v>
      </c>
      <c r="B53" s="21" t="s">
        <v>54</v>
      </c>
      <c r="C53" s="20" t="s">
        <v>59</v>
      </c>
      <c r="D53" s="19">
        <f>'прил17  вед стр 20-21гг'!G679</f>
        <v>5368.4</v>
      </c>
      <c r="E53" s="94">
        <f>'прил17  вед стр 20-21гг'!J679</f>
        <v>5368.4</v>
      </c>
      <c r="F53" s="19">
        <f>'прил17  вед стр 20-21гг'!K679</f>
        <v>-314.7</v>
      </c>
      <c r="G53" s="19">
        <f>'прил17  вед стр 20-21гг'!L679</f>
        <v>5053.7</v>
      </c>
      <c r="H53" s="19">
        <f>'прил17  вед стр 20-21гг'!M679</f>
        <v>5053.7</v>
      </c>
    </row>
    <row r="54" spans="1:8" s="13" customFormat="1" ht="14.25" hidden="1" customHeight="1" x14ac:dyDescent="0.2">
      <c r="A54" s="22" t="s">
        <v>58</v>
      </c>
      <c r="B54" s="21" t="s">
        <v>54</v>
      </c>
      <c r="C54" s="20" t="s">
        <v>53</v>
      </c>
      <c r="D54" s="19">
        <f>'прил17  вед стр 20-21гг'!G680</f>
        <v>0</v>
      </c>
      <c r="E54" s="94">
        <f>'прил17  вед стр 20-21гг'!J680</f>
        <v>0</v>
      </c>
      <c r="F54" s="19">
        <f>'прил17  вед стр 20-21гг'!K680</f>
        <v>0</v>
      </c>
      <c r="G54" s="19">
        <f>'прил17  вед стр 20-21гг'!L680</f>
        <v>0</v>
      </c>
      <c r="H54" s="19">
        <f>'прил17  вед стр 20-21гг'!M680</f>
        <v>0</v>
      </c>
    </row>
    <row r="55" spans="1:8" s="15" customFormat="1" ht="12.75" x14ac:dyDescent="0.2">
      <c r="A55" s="18" t="s">
        <v>50</v>
      </c>
      <c r="B55" s="411" t="s">
        <v>230</v>
      </c>
      <c r="C55" s="412"/>
      <c r="D55" s="16">
        <f t="shared" ref="D55:G55" si="17">D56+D57</f>
        <v>190</v>
      </c>
      <c r="E55" s="93">
        <f t="shared" si="17"/>
        <v>190</v>
      </c>
      <c r="F55" s="16">
        <f t="shared" si="17"/>
        <v>-190</v>
      </c>
      <c r="G55" s="16">
        <f t="shared" si="17"/>
        <v>0</v>
      </c>
      <c r="H55" s="16">
        <f t="shared" ref="H55" si="18">H56+H57</f>
        <v>0</v>
      </c>
    </row>
    <row r="56" spans="1:8" s="13" customFormat="1" ht="12.75" x14ac:dyDescent="0.2">
      <c r="A56" s="22" t="s">
        <v>229</v>
      </c>
      <c r="B56" s="21" t="s">
        <v>37</v>
      </c>
      <c r="C56" s="20" t="s">
        <v>15</v>
      </c>
      <c r="D56" s="19">
        <f>'прил17  вед стр 20-21гг'!G682</f>
        <v>190</v>
      </c>
      <c r="E56" s="94">
        <f>'прил17  вед стр 20-21гг'!J682</f>
        <v>190</v>
      </c>
      <c r="F56" s="19">
        <f>'прил17  вед стр 20-21гг'!K682</f>
        <v>-190</v>
      </c>
      <c r="G56" s="19">
        <f>'прил17  вед стр 20-21гг'!L682</f>
        <v>0</v>
      </c>
      <c r="H56" s="19">
        <f>'прил17  вед стр 20-21гг'!M682</f>
        <v>0</v>
      </c>
    </row>
    <row r="57" spans="1:8" s="13" customFormat="1" ht="25.5" hidden="1" x14ac:dyDescent="0.2">
      <c r="A57" s="22" t="s">
        <v>42</v>
      </c>
      <c r="B57" s="23" t="s">
        <v>37</v>
      </c>
      <c r="C57" s="21" t="s">
        <v>36</v>
      </c>
      <c r="D57" s="19">
        <f>'прил17  вед стр 20-21гг'!G683</f>
        <v>0</v>
      </c>
      <c r="E57" s="94">
        <f>'прил17  вед стр 20-21гг'!J683</f>
        <v>0</v>
      </c>
      <c r="F57" s="19">
        <f>'прил17  вед стр 20-21гг'!K683</f>
        <v>0</v>
      </c>
      <c r="G57" s="19">
        <f>'прил17  вед стр 20-21гг'!L683</f>
        <v>0</v>
      </c>
      <c r="H57" s="19">
        <f>'прил17  вед стр 20-21гг'!M683</f>
        <v>0</v>
      </c>
    </row>
    <row r="58" spans="1:8" s="15" customFormat="1" ht="12" customHeight="1" x14ac:dyDescent="0.2">
      <c r="A58" s="18" t="s">
        <v>33</v>
      </c>
      <c r="B58" s="411" t="s">
        <v>228</v>
      </c>
      <c r="C58" s="412"/>
      <c r="D58" s="16">
        <f t="shared" ref="D58:H58" si="19">D59</f>
        <v>1569.92</v>
      </c>
      <c r="E58" s="93">
        <f t="shared" si="19"/>
        <v>1569.92</v>
      </c>
      <c r="F58" s="16">
        <f t="shared" si="19"/>
        <v>-144.41</v>
      </c>
      <c r="G58" s="16">
        <f t="shared" si="19"/>
        <v>1425.51</v>
      </c>
      <c r="H58" s="16">
        <f t="shared" si="19"/>
        <v>1425.51</v>
      </c>
    </row>
    <row r="59" spans="1:8" s="13" customFormat="1" ht="16.5" customHeight="1" x14ac:dyDescent="0.2">
      <c r="A59" s="22" t="s">
        <v>32</v>
      </c>
      <c r="B59" s="21" t="s">
        <v>28</v>
      </c>
      <c r="C59" s="20" t="s">
        <v>27</v>
      </c>
      <c r="D59" s="19">
        <f>'прил17  вед стр 20-21гг'!G685</f>
        <v>1569.92</v>
      </c>
      <c r="E59" s="94">
        <f>'прил17  вед стр 20-21гг'!J685</f>
        <v>1569.92</v>
      </c>
      <c r="F59" s="19">
        <f>'прил17  вед стр 20-21гг'!K685</f>
        <v>-144.41</v>
      </c>
      <c r="G59" s="19">
        <f>'прил17  вед стр 20-21гг'!L685</f>
        <v>1425.51</v>
      </c>
      <c r="H59" s="19">
        <f>'прил17  вед стр 20-21гг'!M685</f>
        <v>1425.51</v>
      </c>
    </row>
    <row r="60" spans="1:8" s="15" customFormat="1" ht="27" customHeight="1" x14ac:dyDescent="0.2">
      <c r="A60" s="18" t="s">
        <v>227</v>
      </c>
      <c r="B60" s="411" t="s">
        <v>226</v>
      </c>
      <c r="C60" s="412"/>
      <c r="D60" s="16">
        <f t="shared" ref="D60:H60" si="20">SUM(D61)</f>
        <v>98</v>
      </c>
      <c r="E60" s="93">
        <f t="shared" si="20"/>
        <v>98</v>
      </c>
      <c r="F60" s="16">
        <f t="shared" si="20"/>
        <v>-52</v>
      </c>
      <c r="G60" s="16">
        <f t="shared" si="20"/>
        <v>46</v>
      </c>
      <c r="H60" s="16">
        <f t="shared" si="20"/>
        <v>46</v>
      </c>
    </row>
    <row r="61" spans="1:8" s="13" customFormat="1" ht="27.75" customHeight="1" x14ac:dyDescent="0.2">
      <c r="A61" s="22" t="s">
        <v>25</v>
      </c>
      <c r="B61" s="21" t="s">
        <v>24</v>
      </c>
      <c r="C61" s="20" t="s">
        <v>15</v>
      </c>
      <c r="D61" s="19">
        <f>'прил17  вед стр 20-21гг'!G687</f>
        <v>98</v>
      </c>
      <c r="E61" s="94">
        <f>'прил17  вед стр 20-21гг'!J687</f>
        <v>98</v>
      </c>
      <c r="F61" s="19">
        <f>'прил17  вед стр 20-21гг'!K687</f>
        <v>-52</v>
      </c>
      <c r="G61" s="19">
        <f>'прил17  вед стр 20-21гг'!L687</f>
        <v>46</v>
      </c>
      <c r="H61" s="19">
        <f>'прил17  вед стр 20-21гг'!M687</f>
        <v>46</v>
      </c>
    </row>
    <row r="62" spans="1:8" s="15" customFormat="1" ht="26.25" customHeight="1" x14ac:dyDescent="0.2">
      <c r="A62" s="18" t="s">
        <v>225</v>
      </c>
      <c r="B62" s="411" t="s">
        <v>224</v>
      </c>
      <c r="C62" s="412"/>
      <c r="D62" s="16">
        <f t="shared" ref="D62:G62" si="21">SUM(D63:D64)</f>
        <v>25970</v>
      </c>
      <c r="E62" s="93">
        <f t="shared" si="21"/>
        <v>25970</v>
      </c>
      <c r="F62" s="16">
        <f t="shared" si="21"/>
        <v>-6.5</v>
      </c>
      <c r="G62" s="16">
        <f t="shared" si="21"/>
        <v>25963.5</v>
      </c>
      <c r="H62" s="16">
        <f t="shared" ref="H62" si="22">SUM(H63:H64)</f>
        <v>25963.5</v>
      </c>
    </row>
    <row r="63" spans="1:8" s="13" customFormat="1" ht="29.25" customHeight="1" x14ac:dyDescent="0.2">
      <c r="A63" s="22" t="s">
        <v>223</v>
      </c>
      <c r="B63" s="21" t="s">
        <v>7</v>
      </c>
      <c r="C63" s="20" t="s">
        <v>15</v>
      </c>
      <c r="D63" s="19">
        <f>'прил17  вед стр 20-21гг'!G689</f>
        <v>25970</v>
      </c>
      <c r="E63" s="94">
        <f>'прил17  вед стр 20-21гг'!J689</f>
        <v>25970</v>
      </c>
      <c r="F63" s="19">
        <f>'прил17  вед стр 20-21гг'!K689</f>
        <v>-6.5</v>
      </c>
      <c r="G63" s="19">
        <f>'прил17  вед стр 20-21гг'!L689</f>
        <v>25963.5</v>
      </c>
      <c r="H63" s="19">
        <f>'прил17  вед стр 20-21гг'!M689</f>
        <v>25963.5</v>
      </c>
    </row>
    <row r="64" spans="1:8" s="13" customFormat="1" ht="26.25" hidden="1" customHeight="1" x14ac:dyDescent="0.2">
      <c r="A64" s="22" t="s">
        <v>222</v>
      </c>
      <c r="B64" s="21" t="s">
        <v>7</v>
      </c>
      <c r="C64" s="20" t="s">
        <v>6</v>
      </c>
      <c r="D64" s="19">
        <f>'прил17  вед стр 20-21гг'!G690</f>
        <v>0</v>
      </c>
      <c r="E64" s="94">
        <f>'прил17  вед стр 20-21гг'!J690</f>
        <v>0</v>
      </c>
      <c r="F64" s="19">
        <f>'прил17  вед стр 20-21гг'!K690</f>
        <v>0</v>
      </c>
      <c r="G64" s="19">
        <f>'прил17  вед стр 20-21гг'!L690</f>
        <v>0</v>
      </c>
      <c r="H64" s="19">
        <f>'прил17  вед стр 20-21гг'!M690</f>
        <v>0</v>
      </c>
    </row>
    <row r="65" spans="1:8" s="15" customFormat="1" ht="12.75" x14ac:dyDescent="0.2">
      <c r="A65" s="61" t="s">
        <v>285</v>
      </c>
      <c r="B65" s="71" t="s">
        <v>287</v>
      </c>
      <c r="C65" s="17" t="s">
        <v>287</v>
      </c>
      <c r="D65" s="89">
        <f>'прил17  вед стр 20-21гг'!G691</f>
        <v>5135.93</v>
      </c>
      <c r="E65" s="96">
        <f>'прил17  вед стр 20-21гг'!J691</f>
        <v>10445.19</v>
      </c>
      <c r="F65" s="89">
        <f>'прил17  вед стр 20-21гг'!K691</f>
        <v>-5128.17</v>
      </c>
      <c r="G65" s="89">
        <f>'прил17  вед стр 20-21гг'!L691</f>
        <v>5317.02</v>
      </c>
      <c r="H65" s="89">
        <f>'прил17  вед стр 20-21гг'!M691</f>
        <v>11057.89</v>
      </c>
    </row>
    <row r="66" spans="1:8" s="15" customFormat="1" ht="12.75" x14ac:dyDescent="0.2">
      <c r="A66" s="18" t="s">
        <v>221</v>
      </c>
      <c r="B66" s="71"/>
      <c r="C66" s="17"/>
      <c r="D66" s="16">
        <f>D8+D17+D19+D23+D28+D34+D41+D44+D49+D55+D58+D60+D62+D65+D32</f>
        <v>392878.21</v>
      </c>
      <c r="E66" s="93">
        <f t="shared" ref="E66:G66" si="23">E8+E17+E19+E23+E28+E34+E41+E44+E49+E55+E58+E60+E62+E65+E32</f>
        <v>397647.86</v>
      </c>
      <c r="F66" s="16">
        <f t="shared" si="23"/>
        <v>30371.97</v>
      </c>
      <c r="G66" s="16">
        <f t="shared" si="23"/>
        <v>428019.83</v>
      </c>
      <c r="H66" s="16">
        <f t="shared" ref="H66" si="24">H8+H17+H19+H23+H28+H34+H41+H44+H49+H55+H58+H60+H62+H65+H32</f>
        <v>436587.12</v>
      </c>
    </row>
    <row r="67" spans="1:8" s="13" customFormat="1" ht="12.75" hidden="1" x14ac:dyDescent="0.2">
      <c r="A67" s="12"/>
      <c r="C67" s="14"/>
      <c r="D67" s="138">
        <v>392878.22</v>
      </c>
      <c r="E67" s="2">
        <v>397647.87</v>
      </c>
      <c r="F67" s="138">
        <f>26796.19+2570.78+1004.994</f>
        <v>30371.964</v>
      </c>
      <c r="G67" s="134">
        <v>428019.83399999997</v>
      </c>
      <c r="H67" s="139">
        <v>436587.11749999999</v>
      </c>
    </row>
    <row r="68" spans="1:8" s="13" customFormat="1" ht="12.75" hidden="1" x14ac:dyDescent="0.2">
      <c r="A68" s="12"/>
      <c r="C68" s="14"/>
      <c r="D68" s="152">
        <f>D67-D66</f>
        <v>0.01</v>
      </c>
      <c r="E68" s="152">
        <f t="shared" ref="E68:H68" si="25">E67-E66</f>
        <v>0.01</v>
      </c>
      <c r="F68" s="152">
        <f t="shared" si="25"/>
        <v>-6.0000000000000001E-3</v>
      </c>
      <c r="G68" s="152">
        <f t="shared" si="25"/>
        <v>4.0000000000000001E-3</v>
      </c>
      <c r="H68" s="152">
        <f t="shared" si="25"/>
        <v>-2.5000000000000001E-3</v>
      </c>
    </row>
    <row r="69" spans="1:8" s="13" customFormat="1" ht="12.75" x14ac:dyDescent="0.2">
      <c r="A69" s="12"/>
      <c r="C69" s="14"/>
    </row>
  </sheetData>
  <mergeCells count="19">
    <mergeCell ref="B62:C62"/>
    <mergeCell ref="B41:C41"/>
    <mergeCell ref="B44:C44"/>
    <mergeCell ref="B49:C49"/>
    <mergeCell ref="B55:C55"/>
    <mergeCell ref="B58:C58"/>
    <mergeCell ref="B60:C60"/>
    <mergeCell ref="E1:F1"/>
    <mergeCell ref="B34:C34"/>
    <mergeCell ref="B7:C7"/>
    <mergeCell ref="B8:C8"/>
    <mergeCell ref="B17:C17"/>
    <mergeCell ref="B19:C19"/>
    <mergeCell ref="B23:C23"/>
    <mergeCell ref="B28:C28"/>
    <mergeCell ref="B32:C32"/>
    <mergeCell ref="A4:G4"/>
    <mergeCell ref="D2:H2"/>
    <mergeCell ref="A5:H5"/>
  </mergeCells>
  <pageMargins left="0.9055118110236221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5"/>
  <sheetViews>
    <sheetView view="pageBreakPreview" topLeftCell="A596" zoomScaleNormal="100" zoomScaleSheetLayoutView="100" workbookViewId="0">
      <selection activeCell="A433" sqref="A433:XFD433"/>
    </sheetView>
  </sheetViews>
  <sheetFormatPr defaultRowHeight="12.75" x14ac:dyDescent="0.2"/>
  <cols>
    <col min="1" max="1" width="37.85546875" style="30" customWidth="1"/>
    <col min="2" max="4" width="6.28515625" style="29" customWidth="1"/>
    <col min="5" max="5" width="10.7109375" style="29" customWidth="1"/>
    <col min="6" max="6" width="7.5703125" style="29" customWidth="1"/>
    <col min="7" max="7" width="12.28515625" style="68" hidden="1" customWidth="1"/>
    <col min="8" max="8" width="13.5703125" style="68" hidden="1" customWidth="1"/>
    <col min="9" max="9" width="12.28515625" style="132" hidden="1" customWidth="1"/>
    <col min="10" max="10" width="13.42578125" style="98" hidden="1" customWidth="1"/>
    <col min="11" max="11" width="13.42578125" style="68" customWidth="1"/>
    <col min="12" max="13" width="13.42578125" style="132" customWidth="1"/>
    <col min="14" max="16384" width="9.140625" style="29"/>
  </cols>
  <sheetData>
    <row r="1" spans="1:14" ht="15" x14ac:dyDescent="0.25">
      <c r="B1" s="42"/>
      <c r="C1" s="42"/>
      <c r="D1" s="42"/>
      <c r="E1" s="43"/>
      <c r="F1" s="43"/>
      <c r="G1" s="320"/>
      <c r="H1" s="423" t="s">
        <v>747</v>
      </c>
      <c r="I1" s="424"/>
      <c r="J1" s="424"/>
      <c r="K1" s="424"/>
      <c r="L1" s="424"/>
      <c r="M1" s="424"/>
    </row>
    <row r="2" spans="1:14" s="42" customFormat="1" ht="38.25" customHeight="1" x14ac:dyDescent="0.25">
      <c r="A2" s="59"/>
      <c r="E2" s="58"/>
      <c r="F2" s="60"/>
      <c r="G2" s="423" t="s">
        <v>758</v>
      </c>
      <c r="H2" s="424"/>
      <c r="I2" s="424"/>
      <c r="J2" s="424"/>
      <c r="K2" s="424"/>
      <c r="L2" s="424"/>
      <c r="M2" s="379"/>
    </row>
    <row r="3" spans="1:14" s="42" customFormat="1" ht="34.5" customHeight="1" x14ac:dyDescent="0.25">
      <c r="A3" s="402" t="s">
        <v>748</v>
      </c>
      <c r="B3" s="403"/>
      <c r="C3" s="403"/>
      <c r="D3" s="403"/>
      <c r="E3" s="403"/>
      <c r="F3" s="403"/>
      <c r="G3" s="422"/>
      <c r="H3" s="422"/>
      <c r="I3" s="422"/>
      <c r="J3" s="422"/>
      <c r="K3" s="379"/>
      <c r="L3" s="379"/>
      <c r="M3" s="325"/>
    </row>
    <row r="4" spans="1:14" ht="14.25" customHeight="1" x14ac:dyDescent="0.2">
      <c r="G4" s="65"/>
      <c r="H4" s="65"/>
      <c r="I4" s="65"/>
      <c r="J4" s="65" t="s">
        <v>220</v>
      </c>
      <c r="K4" s="65"/>
      <c r="L4" s="65"/>
      <c r="M4" s="65" t="s">
        <v>220</v>
      </c>
    </row>
    <row r="5" spans="1:14" s="37" customFormat="1" ht="12.75" customHeight="1" x14ac:dyDescent="0.2">
      <c r="A5" s="390" t="s">
        <v>281</v>
      </c>
      <c r="B5" s="405" t="s">
        <v>280</v>
      </c>
      <c r="C5" s="425"/>
      <c r="D5" s="425"/>
      <c r="E5" s="425"/>
      <c r="F5" s="406"/>
      <c r="G5" s="396" t="s">
        <v>497</v>
      </c>
      <c r="H5" s="393" t="s">
        <v>330</v>
      </c>
      <c r="I5" s="396" t="s">
        <v>497</v>
      </c>
      <c r="J5" s="409" t="s">
        <v>332</v>
      </c>
      <c r="K5" s="393" t="s">
        <v>330</v>
      </c>
      <c r="L5" s="396" t="s">
        <v>530</v>
      </c>
      <c r="M5" s="393" t="s">
        <v>532</v>
      </c>
    </row>
    <row r="6" spans="1:14" s="37" customFormat="1" ht="12.75" customHeight="1" x14ac:dyDescent="0.2">
      <c r="A6" s="391"/>
      <c r="B6" s="407"/>
      <c r="C6" s="426"/>
      <c r="D6" s="426"/>
      <c r="E6" s="426"/>
      <c r="F6" s="408"/>
      <c r="G6" s="427"/>
      <c r="H6" s="394"/>
      <c r="I6" s="397"/>
      <c r="J6" s="410"/>
      <c r="K6" s="394"/>
      <c r="L6" s="397"/>
      <c r="M6" s="394"/>
    </row>
    <row r="7" spans="1:14" s="37" customFormat="1" ht="48" customHeight="1" x14ac:dyDescent="0.2">
      <c r="A7" s="392"/>
      <c r="B7" s="41" t="s">
        <v>279</v>
      </c>
      <c r="C7" s="41" t="s">
        <v>219</v>
      </c>
      <c r="D7" s="41" t="s">
        <v>218</v>
      </c>
      <c r="E7" s="41" t="s">
        <v>217</v>
      </c>
      <c r="F7" s="41" t="s">
        <v>278</v>
      </c>
      <c r="G7" s="428"/>
      <c r="H7" s="395"/>
      <c r="I7" s="398"/>
      <c r="J7" s="410"/>
      <c r="K7" s="395"/>
      <c r="L7" s="398"/>
      <c r="M7" s="395"/>
    </row>
    <row r="8" spans="1:14" s="38" customFormat="1" ht="11.25" customHeight="1" x14ac:dyDescent="0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39">
        <v>7</v>
      </c>
      <c r="H8" s="39">
        <v>7</v>
      </c>
      <c r="I8" s="39">
        <v>8</v>
      </c>
      <c r="J8" s="39">
        <v>10</v>
      </c>
      <c r="K8" s="39">
        <v>7</v>
      </c>
      <c r="L8" s="39">
        <v>8</v>
      </c>
      <c r="M8" s="39">
        <v>9</v>
      </c>
    </row>
    <row r="9" spans="1:14" s="37" customFormat="1" ht="44.25" customHeight="1" x14ac:dyDescent="0.2">
      <c r="A9" s="61" t="s">
        <v>322</v>
      </c>
      <c r="B9" s="5" t="s">
        <v>276</v>
      </c>
      <c r="C9" s="3"/>
      <c r="D9" s="3"/>
      <c r="E9" s="3"/>
      <c r="F9" s="3"/>
      <c r="G9" s="72">
        <f t="shared" ref="G9:M9" si="0">G10+G161</f>
        <v>262559.90999999997</v>
      </c>
      <c r="H9" s="66">
        <f t="shared" si="0"/>
        <v>72478.22</v>
      </c>
      <c r="I9" s="66">
        <f t="shared" si="0"/>
        <v>335038.12</v>
      </c>
      <c r="J9" s="66">
        <f t="shared" si="0"/>
        <v>223495.24</v>
      </c>
      <c r="K9" s="66">
        <f t="shared" si="0"/>
        <v>111251.97</v>
      </c>
      <c r="L9" s="66">
        <f t="shared" si="0"/>
        <v>334747.21000000002</v>
      </c>
      <c r="M9" s="66">
        <f t="shared" si="0"/>
        <v>337547.71</v>
      </c>
      <c r="N9" s="133"/>
    </row>
    <row r="10" spans="1:14" ht="12.75" customHeight="1" x14ac:dyDescent="0.2">
      <c r="A10" s="4" t="s">
        <v>132</v>
      </c>
      <c r="B10" s="3" t="s">
        <v>276</v>
      </c>
      <c r="C10" s="3" t="s">
        <v>84</v>
      </c>
      <c r="D10" s="3"/>
      <c r="E10" s="3"/>
      <c r="F10" s="3"/>
      <c r="G10" s="2">
        <f t="shared" ref="G10:M10" si="1">G44+G105+G120+G11+G90</f>
        <v>257191.51</v>
      </c>
      <c r="H10" s="67">
        <f t="shared" si="1"/>
        <v>72792.92</v>
      </c>
      <c r="I10" s="67">
        <f t="shared" si="1"/>
        <v>329984.42</v>
      </c>
      <c r="J10" s="67">
        <f t="shared" si="1"/>
        <v>218126.84</v>
      </c>
      <c r="K10" s="67">
        <f t="shared" si="1"/>
        <v>111566.67</v>
      </c>
      <c r="L10" s="67">
        <f t="shared" si="1"/>
        <v>329693.51</v>
      </c>
      <c r="M10" s="67">
        <f t="shared" si="1"/>
        <v>332494.01</v>
      </c>
      <c r="N10" s="135"/>
    </row>
    <row r="11" spans="1:14" ht="12.75" customHeight="1" x14ac:dyDescent="0.2">
      <c r="A11" s="4" t="s">
        <v>131</v>
      </c>
      <c r="B11" s="3" t="s">
        <v>276</v>
      </c>
      <c r="C11" s="3" t="s">
        <v>84</v>
      </c>
      <c r="D11" s="3" t="s">
        <v>15</v>
      </c>
      <c r="E11" s="3"/>
      <c r="F11" s="3"/>
      <c r="G11" s="2">
        <f>G12+G26</f>
        <v>62935.633000000002</v>
      </c>
      <c r="H11" s="67">
        <f t="shared" ref="H11:M11" si="2">H12+H26</f>
        <v>15511.81</v>
      </c>
      <c r="I11" s="67">
        <f t="shared" si="2"/>
        <v>78447.44</v>
      </c>
      <c r="J11" s="67">
        <f t="shared" si="2"/>
        <v>62645.68</v>
      </c>
      <c r="K11" s="67">
        <f t="shared" si="2"/>
        <v>19268.66</v>
      </c>
      <c r="L11" s="67">
        <f t="shared" si="2"/>
        <v>81914.34</v>
      </c>
      <c r="M11" s="67">
        <f t="shared" si="2"/>
        <v>78388</v>
      </c>
      <c r="N11" s="135"/>
    </row>
    <row r="12" spans="1:14" ht="47.25" customHeight="1" x14ac:dyDescent="0.2">
      <c r="A12" s="4" t="s">
        <v>335</v>
      </c>
      <c r="B12" s="3" t="s">
        <v>276</v>
      </c>
      <c r="C12" s="3" t="s">
        <v>84</v>
      </c>
      <c r="D12" s="3" t="s">
        <v>15</v>
      </c>
      <c r="E12" s="3" t="s">
        <v>60</v>
      </c>
      <c r="F12" s="3"/>
      <c r="G12" s="2">
        <f t="shared" ref="G12:M12" si="3">G13</f>
        <v>62935.633000000002</v>
      </c>
      <c r="H12" s="67">
        <f t="shared" si="3"/>
        <v>-62935.63</v>
      </c>
      <c r="I12" s="67">
        <f t="shared" si="3"/>
        <v>0</v>
      </c>
      <c r="J12" s="67">
        <f t="shared" si="3"/>
        <v>62645.68</v>
      </c>
      <c r="K12" s="67">
        <f t="shared" si="3"/>
        <v>-59119.34</v>
      </c>
      <c r="L12" s="67">
        <f t="shared" si="3"/>
        <v>3526.34</v>
      </c>
      <c r="M12" s="67">
        <f t="shared" si="3"/>
        <v>0</v>
      </c>
      <c r="N12" s="135"/>
    </row>
    <row r="13" spans="1:14" ht="24" customHeight="1" x14ac:dyDescent="0.2">
      <c r="A13" s="4" t="s">
        <v>130</v>
      </c>
      <c r="B13" s="3" t="s">
        <v>276</v>
      </c>
      <c r="C13" s="3" t="s">
        <v>84</v>
      </c>
      <c r="D13" s="3" t="s">
        <v>15</v>
      </c>
      <c r="E13" s="3" t="s">
        <v>129</v>
      </c>
      <c r="F13" s="3"/>
      <c r="G13" s="2">
        <f t="shared" ref="G13:L13" si="4">G14+G22+G24+G18+G20+G16</f>
        <v>62935.633000000002</v>
      </c>
      <c r="H13" s="67">
        <f t="shared" ref="H13:I13" si="5">H14+H22+H24+H18+H20+H16</f>
        <v>-62935.63</v>
      </c>
      <c r="I13" s="67">
        <f t="shared" si="5"/>
        <v>0</v>
      </c>
      <c r="J13" s="67">
        <f t="shared" si="4"/>
        <v>62645.68</v>
      </c>
      <c r="K13" s="67">
        <f t="shared" si="4"/>
        <v>-59119.34</v>
      </c>
      <c r="L13" s="67">
        <f t="shared" si="4"/>
        <v>3526.34</v>
      </c>
      <c r="M13" s="67">
        <f t="shared" ref="M13" si="6">M14+M22+M24+M18+M20+M16</f>
        <v>0</v>
      </c>
      <c r="N13" s="135"/>
    </row>
    <row r="14" spans="1:14" ht="48" customHeight="1" x14ac:dyDescent="0.2">
      <c r="A14" s="4" t="s">
        <v>277</v>
      </c>
      <c r="B14" s="3" t="s">
        <v>276</v>
      </c>
      <c r="C14" s="3" t="s">
        <v>84</v>
      </c>
      <c r="D14" s="3" t="s">
        <v>15</v>
      </c>
      <c r="E14" s="3" t="s">
        <v>128</v>
      </c>
      <c r="F14" s="3"/>
      <c r="G14" s="2">
        <f t="shared" ref="G14:M14" si="7">G15</f>
        <v>3816.29</v>
      </c>
      <c r="H14" s="67">
        <f t="shared" si="7"/>
        <v>-3816.29</v>
      </c>
      <c r="I14" s="67">
        <f t="shared" si="7"/>
        <v>0</v>
      </c>
      <c r="J14" s="67">
        <f t="shared" si="7"/>
        <v>3526.34</v>
      </c>
      <c r="K14" s="67">
        <f t="shared" si="7"/>
        <v>0</v>
      </c>
      <c r="L14" s="67">
        <f t="shared" si="7"/>
        <v>3526.34</v>
      </c>
      <c r="M14" s="67">
        <f t="shared" si="7"/>
        <v>0</v>
      </c>
      <c r="N14" s="135"/>
    </row>
    <row r="15" spans="1:14" ht="24" customHeight="1" x14ac:dyDescent="0.2">
      <c r="A15" s="4" t="s">
        <v>29</v>
      </c>
      <c r="B15" s="3" t="s">
        <v>276</v>
      </c>
      <c r="C15" s="3" t="s">
        <v>84</v>
      </c>
      <c r="D15" s="3" t="s">
        <v>15</v>
      </c>
      <c r="E15" s="3" t="s">
        <v>128</v>
      </c>
      <c r="F15" s="3" t="s">
        <v>26</v>
      </c>
      <c r="G15" s="2">
        <v>3816.29</v>
      </c>
      <c r="H15" s="67">
        <f>-3816.29</f>
        <v>-3816.29</v>
      </c>
      <c r="I15" s="67">
        <f>G15+H15</f>
        <v>0</v>
      </c>
      <c r="J15" s="67">
        <v>3526.34</v>
      </c>
      <c r="K15" s="67"/>
      <c r="L15" s="67">
        <f>J15+K15</f>
        <v>3526.34</v>
      </c>
      <c r="M15" s="67"/>
      <c r="N15" s="135"/>
    </row>
    <row r="16" spans="1:14" ht="24" customHeight="1" x14ac:dyDescent="0.2">
      <c r="A16" s="4" t="s">
        <v>117</v>
      </c>
      <c r="B16" s="3" t="s">
        <v>276</v>
      </c>
      <c r="C16" s="3" t="s">
        <v>84</v>
      </c>
      <c r="D16" s="3" t="s">
        <v>15</v>
      </c>
      <c r="E16" s="3" t="s">
        <v>127</v>
      </c>
      <c r="F16" s="3"/>
      <c r="G16" s="2">
        <f t="shared" ref="G16:M16" si="8">G17</f>
        <v>18720.71</v>
      </c>
      <c r="H16" s="67">
        <f t="shared" si="8"/>
        <v>-18720.71</v>
      </c>
      <c r="I16" s="67">
        <f t="shared" si="8"/>
        <v>0</v>
      </c>
      <c r="J16" s="67">
        <f>J17</f>
        <v>18720.71</v>
      </c>
      <c r="K16" s="67">
        <f t="shared" si="8"/>
        <v>-18720.71</v>
      </c>
      <c r="L16" s="67">
        <f t="shared" si="8"/>
        <v>0</v>
      </c>
      <c r="M16" s="67">
        <f t="shared" si="8"/>
        <v>0</v>
      </c>
      <c r="N16" s="135"/>
    </row>
    <row r="17" spans="1:14" ht="24" customHeight="1" x14ac:dyDescent="0.2">
      <c r="A17" s="4" t="s">
        <v>29</v>
      </c>
      <c r="B17" s="3" t="s">
        <v>276</v>
      </c>
      <c r="C17" s="3" t="s">
        <v>84</v>
      </c>
      <c r="D17" s="3" t="s">
        <v>15</v>
      </c>
      <c r="E17" s="3" t="s">
        <v>127</v>
      </c>
      <c r="F17" s="3" t="s">
        <v>26</v>
      </c>
      <c r="G17" s="2">
        <v>18720.71</v>
      </c>
      <c r="H17" s="67">
        <v>-18720.71</v>
      </c>
      <c r="I17" s="67">
        <f>G17+H17</f>
        <v>0</v>
      </c>
      <c r="J17" s="67">
        <v>18720.71</v>
      </c>
      <c r="K17" s="67">
        <v>-18720.71</v>
      </c>
      <c r="L17" s="67">
        <f>J17+K17</f>
        <v>0</v>
      </c>
      <c r="M17" s="67"/>
      <c r="N17" s="135"/>
    </row>
    <row r="18" spans="1:14" ht="38.25" hidden="1" customHeight="1" x14ac:dyDescent="0.2">
      <c r="A18" s="7" t="s">
        <v>115</v>
      </c>
      <c r="B18" s="3" t="s">
        <v>276</v>
      </c>
      <c r="C18" s="3" t="s">
        <v>84</v>
      </c>
      <c r="D18" s="3" t="s">
        <v>15</v>
      </c>
      <c r="E18" s="3" t="s">
        <v>126</v>
      </c>
      <c r="F18" s="3"/>
      <c r="G18" s="2">
        <f t="shared" ref="G18:M18" si="9">G19</f>
        <v>0</v>
      </c>
      <c r="H18" s="67">
        <f t="shared" si="9"/>
        <v>0</v>
      </c>
      <c r="I18" s="67">
        <f t="shared" si="9"/>
        <v>0</v>
      </c>
      <c r="J18" s="67">
        <f>J19</f>
        <v>0</v>
      </c>
      <c r="K18" s="67">
        <f t="shared" si="9"/>
        <v>0</v>
      </c>
      <c r="L18" s="67">
        <f t="shared" si="9"/>
        <v>0</v>
      </c>
      <c r="M18" s="67">
        <f t="shared" si="9"/>
        <v>0</v>
      </c>
      <c r="N18" s="135"/>
    </row>
    <row r="19" spans="1:14" ht="24" hidden="1" customHeight="1" x14ac:dyDescent="0.2">
      <c r="A19" s="4" t="s">
        <v>29</v>
      </c>
      <c r="B19" s="3" t="s">
        <v>276</v>
      </c>
      <c r="C19" s="3" t="s">
        <v>84</v>
      </c>
      <c r="D19" s="3" t="s">
        <v>15</v>
      </c>
      <c r="E19" s="3" t="s">
        <v>126</v>
      </c>
      <c r="F19" s="3" t="s">
        <v>26</v>
      </c>
      <c r="G19" s="2"/>
      <c r="H19" s="67"/>
      <c r="I19" s="67">
        <f>G19+H19</f>
        <v>0</v>
      </c>
      <c r="J19" s="67">
        <v>0</v>
      </c>
      <c r="K19" s="67"/>
      <c r="L19" s="67">
        <f>J19+K19</f>
        <v>0</v>
      </c>
      <c r="M19" s="67"/>
      <c r="N19" s="135"/>
    </row>
    <row r="20" spans="1:14" ht="37.5" hidden="1" customHeight="1" x14ac:dyDescent="0.2">
      <c r="A20" s="4" t="s">
        <v>336</v>
      </c>
      <c r="B20" s="3" t="s">
        <v>276</v>
      </c>
      <c r="C20" s="3" t="s">
        <v>84</v>
      </c>
      <c r="D20" s="3" t="s">
        <v>15</v>
      </c>
      <c r="E20" s="3" t="s">
        <v>125</v>
      </c>
      <c r="F20" s="3"/>
      <c r="G20" s="2">
        <f t="shared" ref="G20:M20" si="10">G21</f>
        <v>0</v>
      </c>
      <c r="H20" s="67">
        <f t="shared" si="10"/>
        <v>0</v>
      </c>
      <c r="I20" s="67">
        <f t="shared" si="10"/>
        <v>0</v>
      </c>
      <c r="J20" s="67">
        <f>J21</f>
        <v>0</v>
      </c>
      <c r="K20" s="67">
        <f t="shared" si="10"/>
        <v>0</v>
      </c>
      <c r="L20" s="67">
        <f t="shared" si="10"/>
        <v>0</v>
      </c>
      <c r="M20" s="67">
        <f t="shared" si="10"/>
        <v>0</v>
      </c>
      <c r="N20" s="135"/>
    </row>
    <row r="21" spans="1:14" ht="24" hidden="1" customHeight="1" x14ac:dyDescent="0.2">
      <c r="A21" s="4" t="s">
        <v>29</v>
      </c>
      <c r="B21" s="3" t="s">
        <v>276</v>
      </c>
      <c r="C21" s="3" t="s">
        <v>84</v>
      </c>
      <c r="D21" s="3" t="s">
        <v>15</v>
      </c>
      <c r="E21" s="3" t="s">
        <v>125</v>
      </c>
      <c r="F21" s="3" t="s">
        <v>26</v>
      </c>
      <c r="G21" s="2"/>
      <c r="H21" s="67"/>
      <c r="I21" s="67">
        <f>G21+H21</f>
        <v>0</v>
      </c>
      <c r="J21" s="67">
        <v>0</v>
      </c>
      <c r="K21" s="67"/>
      <c r="L21" s="67">
        <f>J21+K21</f>
        <v>0</v>
      </c>
      <c r="M21" s="67"/>
      <c r="N21" s="135"/>
    </row>
    <row r="22" spans="1:14" ht="120" customHeight="1" x14ac:dyDescent="0.2">
      <c r="A22" s="4" t="s">
        <v>474</v>
      </c>
      <c r="B22" s="3" t="s">
        <v>276</v>
      </c>
      <c r="C22" s="3" t="s">
        <v>84</v>
      </c>
      <c r="D22" s="3" t="s">
        <v>15</v>
      </c>
      <c r="E22" s="3" t="s">
        <v>124</v>
      </c>
      <c r="F22" s="3"/>
      <c r="G22" s="2">
        <f t="shared" ref="G22:M22" si="11">G23</f>
        <v>40335.883000000002</v>
      </c>
      <c r="H22" s="67">
        <f t="shared" si="11"/>
        <v>-40335.879999999997</v>
      </c>
      <c r="I22" s="67">
        <f t="shared" si="11"/>
        <v>0</v>
      </c>
      <c r="J22" s="67">
        <f>J23</f>
        <v>40335.879999999997</v>
      </c>
      <c r="K22" s="67">
        <f t="shared" si="11"/>
        <v>-40335.879999999997</v>
      </c>
      <c r="L22" s="67">
        <f t="shared" si="11"/>
        <v>0</v>
      </c>
      <c r="M22" s="67">
        <f t="shared" si="11"/>
        <v>0</v>
      </c>
      <c r="N22" s="135"/>
    </row>
    <row r="23" spans="1:14" ht="24" customHeight="1" x14ac:dyDescent="0.2">
      <c r="A23" s="4" t="s">
        <v>29</v>
      </c>
      <c r="B23" s="3" t="s">
        <v>276</v>
      </c>
      <c r="C23" s="3" t="s">
        <v>84</v>
      </c>
      <c r="D23" s="3" t="s">
        <v>15</v>
      </c>
      <c r="E23" s="3" t="s">
        <v>124</v>
      </c>
      <c r="F23" s="3" t="s">
        <v>26</v>
      </c>
      <c r="G23" s="2">
        <v>40335.883000000002</v>
      </c>
      <c r="H23" s="67">
        <v>-40335.879999999997</v>
      </c>
      <c r="I23" s="67">
        <f>G23+H23</f>
        <v>0</v>
      </c>
      <c r="J23" s="67">
        <v>40335.879999999997</v>
      </c>
      <c r="K23" s="67">
        <v>-40335.879999999997</v>
      </c>
      <c r="L23" s="67">
        <f>J23+K23</f>
        <v>0</v>
      </c>
      <c r="M23" s="67"/>
      <c r="N23" s="135"/>
    </row>
    <row r="24" spans="1:14" ht="38.25" customHeight="1" x14ac:dyDescent="0.2">
      <c r="A24" s="4" t="s">
        <v>475</v>
      </c>
      <c r="B24" s="3" t="s">
        <v>276</v>
      </c>
      <c r="C24" s="3" t="s">
        <v>84</v>
      </c>
      <c r="D24" s="3" t="s">
        <v>15</v>
      </c>
      <c r="E24" s="3" t="s">
        <v>123</v>
      </c>
      <c r="F24" s="3"/>
      <c r="G24" s="2">
        <f t="shared" ref="G24:M24" si="12">G25</f>
        <v>62.75</v>
      </c>
      <c r="H24" s="67">
        <f t="shared" si="12"/>
        <v>-62.75</v>
      </c>
      <c r="I24" s="67">
        <f t="shared" si="12"/>
        <v>0</v>
      </c>
      <c r="J24" s="67">
        <f>J25</f>
        <v>62.75</v>
      </c>
      <c r="K24" s="67">
        <f t="shared" si="12"/>
        <v>-62.75</v>
      </c>
      <c r="L24" s="67">
        <f t="shared" si="12"/>
        <v>0</v>
      </c>
      <c r="M24" s="67">
        <f t="shared" si="12"/>
        <v>0</v>
      </c>
      <c r="N24" s="135"/>
    </row>
    <row r="25" spans="1:14" ht="24" customHeight="1" x14ac:dyDescent="0.2">
      <c r="A25" s="4" t="s">
        <v>29</v>
      </c>
      <c r="B25" s="3" t="s">
        <v>276</v>
      </c>
      <c r="C25" s="3" t="s">
        <v>84</v>
      </c>
      <c r="D25" s="3" t="s">
        <v>15</v>
      </c>
      <c r="E25" s="3" t="s">
        <v>123</v>
      </c>
      <c r="F25" s="3" t="s">
        <v>26</v>
      </c>
      <c r="G25" s="2">
        <v>62.75</v>
      </c>
      <c r="H25" s="67">
        <v>-62.75</v>
      </c>
      <c r="I25" s="67">
        <f>G25+H25</f>
        <v>0</v>
      </c>
      <c r="J25" s="67">
        <v>62.75</v>
      </c>
      <c r="K25" s="67">
        <v>-62.75</v>
      </c>
      <c r="L25" s="67">
        <f>J25+K25</f>
        <v>0</v>
      </c>
      <c r="M25" s="67"/>
      <c r="N25" s="135"/>
    </row>
    <row r="26" spans="1:14" ht="49.5" customHeight="1" x14ac:dyDescent="0.2">
      <c r="A26" s="4" t="s">
        <v>533</v>
      </c>
      <c r="B26" s="3" t="s">
        <v>276</v>
      </c>
      <c r="C26" s="3" t="s">
        <v>84</v>
      </c>
      <c r="D26" s="3" t="s">
        <v>15</v>
      </c>
      <c r="E26" s="3" t="s">
        <v>606</v>
      </c>
      <c r="F26" s="3"/>
      <c r="G26" s="2">
        <f>G27</f>
        <v>0</v>
      </c>
      <c r="H26" s="67">
        <f t="shared" ref="H26:M26" si="13">H27</f>
        <v>78447.44</v>
      </c>
      <c r="I26" s="67">
        <f t="shared" si="13"/>
        <v>78447.44</v>
      </c>
      <c r="J26" s="67">
        <f t="shared" si="13"/>
        <v>0</v>
      </c>
      <c r="K26" s="67">
        <f t="shared" si="13"/>
        <v>78388</v>
      </c>
      <c r="L26" s="67">
        <f t="shared" si="13"/>
        <v>78388</v>
      </c>
      <c r="M26" s="67">
        <f t="shared" si="13"/>
        <v>78388</v>
      </c>
      <c r="N26" s="135"/>
    </row>
    <row r="27" spans="1:14" ht="53.25" customHeight="1" x14ac:dyDescent="0.2">
      <c r="A27" s="4" t="s">
        <v>534</v>
      </c>
      <c r="B27" s="3" t="s">
        <v>276</v>
      </c>
      <c r="C27" s="3" t="s">
        <v>84</v>
      </c>
      <c r="D27" s="3" t="s">
        <v>15</v>
      </c>
      <c r="E27" s="3" t="s">
        <v>605</v>
      </c>
      <c r="F27" s="3"/>
      <c r="G27" s="2">
        <f>G28+G38+G40+G32+G36+G30+G42+G34</f>
        <v>0</v>
      </c>
      <c r="H27" s="67">
        <f t="shared" ref="H27:M27" si="14">H28+H38+H40+H32+H36+H30+H42+H34</f>
        <v>78447.44</v>
      </c>
      <c r="I27" s="67">
        <f t="shared" si="14"/>
        <v>78447.44</v>
      </c>
      <c r="J27" s="67">
        <f t="shared" si="14"/>
        <v>0</v>
      </c>
      <c r="K27" s="67">
        <f t="shared" si="14"/>
        <v>78388</v>
      </c>
      <c r="L27" s="67">
        <f t="shared" si="14"/>
        <v>78388</v>
      </c>
      <c r="M27" s="67">
        <f t="shared" si="14"/>
        <v>78388</v>
      </c>
      <c r="N27" s="135"/>
    </row>
    <row r="28" spans="1:14" ht="24" customHeight="1" x14ac:dyDescent="0.2">
      <c r="A28" s="4" t="s">
        <v>277</v>
      </c>
      <c r="B28" s="3" t="s">
        <v>276</v>
      </c>
      <c r="C28" s="3" t="s">
        <v>84</v>
      </c>
      <c r="D28" s="3" t="s">
        <v>15</v>
      </c>
      <c r="E28" s="3" t="s">
        <v>607</v>
      </c>
      <c r="F28" s="3"/>
      <c r="G28" s="2">
        <f t="shared" ref="G28:M28" si="15">G29</f>
        <v>0</v>
      </c>
      <c r="H28" s="67">
        <f t="shared" si="15"/>
        <v>1816.29</v>
      </c>
      <c r="I28" s="67">
        <f t="shared" si="15"/>
        <v>1816.29</v>
      </c>
      <c r="J28" s="67">
        <f t="shared" si="15"/>
        <v>0</v>
      </c>
      <c r="K28" s="67">
        <f t="shared" si="15"/>
        <v>1816.29</v>
      </c>
      <c r="L28" s="67">
        <f t="shared" si="15"/>
        <v>1816.29</v>
      </c>
      <c r="M28" s="67">
        <f t="shared" si="15"/>
        <v>1816.29</v>
      </c>
      <c r="N28" s="135"/>
    </row>
    <row r="29" spans="1:14" ht="24" customHeight="1" x14ac:dyDescent="0.2">
      <c r="A29" s="4" t="s">
        <v>29</v>
      </c>
      <c r="B29" s="3" t="s">
        <v>276</v>
      </c>
      <c r="C29" s="3" t="s">
        <v>84</v>
      </c>
      <c r="D29" s="3" t="s">
        <v>15</v>
      </c>
      <c r="E29" s="3" t="s">
        <v>607</v>
      </c>
      <c r="F29" s="3" t="s">
        <v>26</v>
      </c>
      <c r="G29" s="2"/>
      <c r="H29" s="67">
        <v>1816.29</v>
      </c>
      <c r="I29" s="67">
        <f>G29+H29</f>
        <v>1816.29</v>
      </c>
      <c r="J29" s="67"/>
      <c r="K29" s="67">
        <v>1816.29</v>
      </c>
      <c r="L29" s="67">
        <f>J29+K29</f>
        <v>1816.29</v>
      </c>
      <c r="M29" s="67">
        <v>1816.29</v>
      </c>
      <c r="N29" s="135"/>
    </row>
    <row r="30" spans="1:14" ht="42" customHeight="1" x14ac:dyDescent="0.2">
      <c r="A30" s="4" t="s">
        <v>535</v>
      </c>
      <c r="B30" s="3" t="s">
        <v>276</v>
      </c>
      <c r="C30" s="3" t="s">
        <v>84</v>
      </c>
      <c r="D30" s="3" t="s">
        <v>15</v>
      </c>
      <c r="E30" s="3" t="s">
        <v>608</v>
      </c>
      <c r="F30" s="3"/>
      <c r="G30" s="2">
        <f t="shared" ref="G30:M30" si="16">G31</f>
        <v>0</v>
      </c>
      <c r="H30" s="67">
        <f t="shared" si="16"/>
        <v>26454.71</v>
      </c>
      <c r="I30" s="67">
        <f t="shared" si="16"/>
        <v>26454.71</v>
      </c>
      <c r="J30" s="67">
        <f>J31</f>
        <v>0</v>
      </c>
      <c r="K30" s="67">
        <f t="shared" si="16"/>
        <v>26454.71</v>
      </c>
      <c r="L30" s="67">
        <f t="shared" si="16"/>
        <v>26454.71</v>
      </c>
      <c r="M30" s="67">
        <f t="shared" si="16"/>
        <v>26454.71</v>
      </c>
      <c r="N30" s="135"/>
    </row>
    <row r="31" spans="1:14" ht="24" customHeight="1" x14ac:dyDescent="0.2">
      <c r="A31" s="4" t="s">
        <v>29</v>
      </c>
      <c r="B31" s="3" t="s">
        <v>276</v>
      </c>
      <c r="C31" s="3" t="s">
        <v>84</v>
      </c>
      <c r="D31" s="3" t="s">
        <v>15</v>
      </c>
      <c r="E31" s="3" t="s">
        <v>608</v>
      </c>
      <c r="F31" s="3" t="s">
        <v>26</v>
      </c>
      <c r="G31" s="2"/>
      <c r="H31" s="67">
        <f>26454.71</f>
        <v>26454.71</v>
      </c>
      <c r="I31" s="67">
        <f>G31+H31</f>
        <v>26454.71</v>
      </c>
      <c r="J31" s="67"/>
      <c r="K31" s="67">
        <v>26454.71</v>
      </c>
      <c r="L31" s="67">
        <f>J31+K31</f>
        <v>26454.71</v>
      </c>
      <c r="M31" s="67">
        <v>26454.71</v>
      </c>
      <c r="N31" s="135"/>
    </row>
    <row r="32" spans="1:14" ht="38.25" hidden="1" customHeight="1" x14ac:dyDescent="0.2">
      <c r="A32" s="7" t="s">
        <v>115</v>
      </c>
      <c r="B32" s="3" t="s">
        <v>276</v>
      </c>
      <c r="C32" s="3" t="s">
        <v>84</v>
      </c>
      <c r="D32" s="3" t="s">
        <v>15</v>
      </c>
      <c r="E32" s="3" t="s">
        <v>609</v>
      </c>
      <c r="F32" s="3"/>
      <c r="G32" s="2">
        <f t="shared" ref="G32:M32" si="17">G33</f>
        <v>0</v>
      </c>
      <c r="H32" s="67">
        <f t="shared" si="17"/>
        <v>44.44</v>
      </c>
      <c r="I32" s="67">
        <f t="shared" si="17"/>
        <v>44.44</v>
      </c>
      <c r="J32" s="67">
        <f>J33</f>
        <v>0</v>
      </c>
      <c r="K32" s="67">
        <f t="shared" si="17"/>
        <v>0</v>
      </c>
      <c r="L32" s="67">
        <f t="shared" si="17"/>
        <v>0</v>
      </c>
      <c r="M32" s="67">
        <f t="shared" si="17"/>
        <v>0</v>
      </c>
      <c r="N32" s="135"/>
    </row>
    <row r="33" spans="1:14" ht="24" hidden="1" customHeight="1" x14ac:dyDescent="0.2">
      <c r="A33" s="4" t="s">
        <v>29</v>
      </c>
      <c r="B33" s="3" t="s">
        <v>276</v>
      </c>
      <c r="C33" s="3" t="s">
        <v>84</v>
      </c>
      <c r="D33" s="3" t="s">
        <v>15</v>
      </c>
      <c r="E33" s="3" t="s">
        <v>609</v>
      </c>
      <c r="F33" s="3" t="s">
        <v>26</v>
      </c>
      <c r="G33" s="2"/>
      <c r="H33" s="67">
        <v>44.44</v>
      </c>
      <c r="I33" s="67">
        <f>G33+H33</f>
        <v>44.44</v>
      </c>
      <c r="J33" s="67">
        <v>0</v>
      </c>
      <c r="K33" s="67"/>
      <c r="L33" s="67">
        <f>J33+K33</f>
        <v>0</v>
      </c>
      <c r="M33" s="67"/>
      <c r="N33" s="135"/>
    </row>
    <row r="34" spans="1:14" ht="24" customHeight="1" x14ac:dyDescent="0.2">
      <c r="A34" s="4" t="s">
        <v>536</v>
      </c>
      <c r="B34" s="3" t="s">
        <v>276</v>
      </c>
      <c r="C34" s="3" t="s">
        <v>84</v>
      </c>
      <c r="D34" s="3" t="s">
        <v>15</v>
      </c>
      <c r="E34" s="3" t="s">
        <v>610</v>
      </c>
      <c r="F34" s="3"/>
      <c r="G34" s="2">
        <f t="shared" ref="G34:M34" si="18">G35</f>
        <v>0</v>
      </c>
      <c r="H34" s="67">
        <f t="shared" si="18"/>
        <v>240</v>
      </c>
      <c r="I34" s="67">
        <f t="shared" si="18"/>
        <v>240</v>
      </c>
      <c r="J34" s="67">
        <f>J35</f>
        <v>0</v>
      </c>
      <c r="K34" s="67">
        <f t="shared" si="18"/>
        <v>240</v>
      </c>
      <c r="L34" s="67">
        <f t="shared" si="18"/>
        <v>240</v>
      </c>
      <c r="M34" s="67">
        <f t="shared" si="18"/>
        <v>240</v>
      </c>
      <c r="N34" s="135"/>
    </row>
    <row r="35" spans="1:14" ht="24" customHeight="1" x14ac:dyDescent="0.2">
      <c r="A35" s="4" t="s">
        <v>29</v>
      </c>
      <c r="B35" s="3" t="s">
        <v>276</v>
      </c>
      <c r="C35" s="3" t="s">
        <v>84</v>
      </c>
      <c r="D35" s="3" t="s">
        <v>15</v>
      </c>
      <c r="E35" s="3" t="s">
        <v>610</v>
      </c>
      <c r="F35" s="3" t="s">
        <v>26</v>
      </c>
      <c r="G35" s="2"/>
      <c r="H35" s="67">
        <v>240</v>
      </c>
      <c r="I35" s="67">
        <f>G35+H35</f>
        <v>240</v>
      </c>
      <c r="J35" s="67">
        <v>0</v>
      </c>
      <c r="K35" s="67">
        <v>240</v>
      </c>
      <c r="L35" s="67">
        <f>J35+K35</f>
        <v>240</v>
      </c>
      <c r="M35" s="67">
        <v>240</v>
      </c>
      <c r="N35" s="135"/>
    </row>
    <row r="36" spans="1:14" ht="24" hidden="1" customHeight="1" x14ac:dyDescent="0.2">
      <c r="A36" s="4" t="s">
        <v>336</v>
      </c>
      <c r="B36" s="3" t="s">
        <v>276</v>
      </c>
      <c r="C36" s="3" t="s">
        <v>84</v>
      </c>
      <c r="D36" s="3" t="s">
        <v>15</v>
      </c>
      <c r="E36" s="3" t="s">
        <v>611</v>
      </c>
      <c r="F36" s="3"/>
      <c r="G36" s="2">
        <f t="shared" ref="G36:M36" si="19">G37</f>
        <v>0</v>
      </c>
      <c r="H36" s="67">
        <f t="shared" si="19"/>
        <v>15</v>
      </c>
      <c r="I36" s="67">
        <f t="shared" si="19"/>
        <v>15</v>
      </c>
      <c r="J36" s="67">
        <f>J37</f>
        <v>0</v>
      </c>
      <c r="K36" s="67">
        <f t="shared" si="19"/>
        <v>0</v>
      </c>
      <c r="L36" s="67">
        <f t="shared" si="19"/>
        <v>0</v>
      </c>
      <c r="M36" s="67">
        <f t="shared" si="19"/>
        <v>0</v>
      </c>
      <c r="N36" s="135"/>
    </row>
    <row r="37" spans="1:14" ht="24" hidden="1" customHeight="1" x14ac:dyDescent="0.2">
      <c r="A37" s="4" t="s">
        <v>29</v>
      </c>
      <c r="B37" s="3" t="s">
        <v>276</v>
      </c>
      <c r="C37" s="3" t="s">
        <v>84</v>
      </c>
      <c r="D37" s="3" t="s">
        <v>15</v>
      </c>
      <c r="E37" s="3" t="s">
        <v>611</v>
      </c>
      <c r="F37" s="3" t="s">
        <v>26</v>
      </c>
      <c r="G37" s="2"/>
      <c r="H37" s="67">
        <v>15</v>
      </c>
      <c r="I37" s="67">
        <f>G37+H37</f>
        <v>15</v>
      </c>
      <c r="J37" s="67">
        <v>0</v>
      </c>
      <c r="K37" s="67"/>
      <c r="L37" s="67">
        <f>J37+K37</f>
        <v>0</v>
      </c>
      <c r="M37" s="67"/>
      <c r="N37" s="135"/>
    </row>
    <row r="38" spans="1:14" ht="24" customHeight="1" x14ac:dyDescent="0.2">
      <c r="A38" s="4" t="s">
        <v>474</v>
      </c>
      <c r="B38" s="3" t="s">
        <v>276</v>
      </c>
      <c r="C38" s="3" t="s">
        <v>84</v>
      </c>
      <c r="D38" s="3" t="s">
        <v>15</v>
      </c>
      <c r="E38" s="3" t="s">
        <v>612</v>
      </c>
      <c r="F38" s="3"/>
      <c r="G38" s="2">
        <f t="shared" ref="G38:M38" si="20">G39</f>
        <v>0</v>
      </c>
      <c r="H38" s="67">
        <f t="shared" si="20"/>
        <v>49877</v>
      </c>
      <c r="I38" s="67">
        <f t="shared" si="20"/>
        <v>49877</v>
      </c>
      <c r="J38" s="67">
        <f>J39</f>
        <v>0</v>
      </c>
      <c r="K38" s="67">
        <f t="shared" si="20"/>
        <v>49877</v>
      </c>
      <c r="L38" s="67">
        <f t="shared" si="20"/>
        <v>49877</v>
      </c>
      <c r="M38" s="67">
        <f t="shared" si="20"/>
        <v>49877</v>
      </c>
      <c r="N38" s="135"/>
    </row>
    <row r="39" spans="1:14" ht="24" customHeight="1" x14ac:dyDescent="0.2">
      <c r="A39" s="4" t="s">
        <v>29</v>
      </c>
      <c r="B39" s="3" t="s">
        <v>276</v>
      </c>
      <c r="C39" s="3" t="s">
        <v>84</v>
      </c>
      <c r="D39" s="3" t="s">
        <v>15</v>
      </c>
      <c r="E39" s="3" t="s">
        <v>612</v>
      </c>
      <c r="F39" s="3" t="s">
        <v>26</v>
      </c>
      <c r="G39" s="2"/>
      <c r="H39" s="67">
        <v>49877</v>
      </c>
      <c r="I39" s="67">
        <f>G39+H39</f>
        <v>49877</v>
      </c>
      <c r="J39" s="67"/>
      <c r="K39" s="67">
        <v>49877</v>
      </c>
      <c r="L39" s="67">
        <f>J39+K39</f>
        <v>49877</v>
      </c>
      <c r="M39" s="67">
        <v>49877</v>
      </c>
      <c r="N39" s="135"/>
    </row>
    <row r="40" spans="1:14" ht="24" hidden="1" customHeight="1" x14ac:dyDescent="0.2">
      <c r="A40" s="4" t="s">
        <v>298</v>
      </c>
      <c r="B40" s="3" t="s">
        <v>276</v>
      </c>
      <c r="C40" s="3" t="s">
        <v>84</v>
      </c>
      <c r="D40" s="3" t="s">
        <v>15</v>
      </c>
      <c r="E40" s="3" t="s">
        <v>613</v>
      </c>
      <c r="F40" s="3"/>
      <c r="G40" s="2">
        <f t="shared" ref="G40:M40" si="21">G41</f>
        <v>0</v>
      </c>
      <c r="H40" s="67">
        <f t="shared" si="21"/>
        <v>0</v>
      </c>
      <c r="I40" s="67">
        <f t="shared" si="21"/>
        <v>0</v>
      </c>
      <c r="J40" s="67">
        <f>J41</f>
        <v>0</v>
      </c>
      <c r="K40" s="67">
        <f t="shared" si="21"/>
        <v>0</v>
      </c>
      <c r="L40" s="67">
        <f t="shared" si="21"/>
        <v>0</v>
      </c>
      <c r="M40" s="67">
        <f t="shared" si="21"/>
        <v>0</v>
      </c>
      <c r="N40" s="135"/>
    </row>
    <row r="41" spans="1:14" ht="24" hidden="1" customHeight="1" x14ac:dyDescent="0.2">
      <c r="A41" s="4" t="s">
        <v>29</v>
      </c>
      <c r="B41" s="3" t="s">
        <v>276</v>
      </c>
      <c r="C41" s="3" t="s">
        <v>84</v>
      </c>
      <c r="D41" s="3" t="s">
        <v>15</v>
      </c>
      <c r="E41" s="3" t="s">
        <v>613</v>
      </c>
      <c r="F41" s="3" t="s">
        <v>26</v>
      </c>
      <c r="G41" s="2"/>
      <c r="H41" s="67"/>
      <c r="I41" s="67">
        <f>G41+H41</f>
        <v>0</v>
      </c>
      <c r="J41" s="67"/>
      <c r="K41" s="67"/>
      <c r="L41" s="67">
        <f>J41+K41</f>
        <v>0</v>
      </c>
      <c r="M41" s="67"/>
      <c r="N41" s="135"/>
    </row>
    <row r="42" spans="1:14" ht="24" hidden="1" customHeight="1" x14ac:dyDescent="0.2">
      <c r="A42" s="7"/>
      <c r="B42" s="3" t="s">
        <v>276</v>
      </c>
      <c r="C42" s="3" t="s">
        <v>84</v>
      </c>
      <c r="D42" s="3" t="s">
        <v>15</v>
      </c>
      <c r="E42" s="3" t="s">
        <v>610</v>
      </c>
      <c r="F42" s="3"/>
      <c r="G42" s="2">
        <f t="shared" ref="G42:M42" si="22">G43</f>
        <v>0</v>
      </c>
      <c r="H42" s="67">
        <f t="shared" si="22"/>
        <v>0</v>
      </c>
      <c r="I42" s="67">
        <f t="shared" si="22"/>
        <v>0</v>
      </c>
      <c r="J42" s="67">
        <f>J43</f>
        <v>0</v>
      </c>
      <c r="K42" s="67">
        <f t="shared" si="22"/>
        <v>0</v>
      </c>
      <c r="L42" s="67">
        <f t="shared" si="22"/>
        <v>0</v>
      </c>
      <c r="M42" s="67">
        <f t="shared" si="22"/>
        <v>0</v>
      </c>
      <c r="N42" s="135"/>
    </row>
    <row r="43" spans="1:14" ht="24" hidden="1" customHeight="1" x14ac:dyDescent="0.2">
      <c r="A43" s="4" t="s">
        <v>29</v>
      </c>
      <c r="B43" s="3" t="s">
        <v>276</v>
      </c>
      <c r="C43" s="3" t="s">
        <v>84</v>
      </c>
      <c r="D43" s="3" t="s">
        <v>15</v>
      </c>
      <c r="E43" s="3" t="s">
        <v>610</v>
      </c>
      <c r="F43" s="3" t="s">
        <v>26</v>
      </c>
      <c r="G43" s="2"/>
      <c r="H43" s="67"/>
      <c r="I43" s="67">
        <f>G43+H43</f>
        <v>0</v>
      </c>
      <c r="J43" s="67">
        <v>0</v>
      </c>
      <c r="K43" s="67"/>
      <c r="L43" s="67">
        <f>J43+K43</f>
        <v>0</v>
      </c>
      <c r="M43" s="67"/>
      <c r="N43" s="135"/>
    </row>
    <row r="44" spans="1:14" ht="12.75" customHeight="1" x14ac:dyDescent="0.2">
      <c r="A44" s="4" t="s">
        <v>122</v>
      </c>
      <c r="B44" s="3" t="s">
        <v>276</v>
      </c>
      <c r="C44" s="3" t="s">
        <v>84</v>
      </c>
      <c r="D44" s="3" t="s">
        <v>27</v>
      </c>
      <c r="E44" s="3"/>
      <c r="F44" s="3"/>
      <c r="G44" s="2">
        <f>G45+G67+G88</f>
        <v>169013.88399999999</v>
      </c>
      <c r="H44" s="67">
        <f>H45+H67+H88</f>
        <v>50978.21</v>
      </c>
      <c r="I44" s="67">
        <f t="shared" ref="I44:M44" si="23">I45+I67+I88</f>
        <v>219992.09</v>
      </c>
      <c r="J44" s="67">
        <f t="shared" si="23"/>
        <v>125568.4</v>
      </c>
      <c r="K44" s="67">
        <f t="shared" si="23"/>
        <v>94074.13</v>
      </c>
      <c r="L44" s="67">
        <f t="shared" si="23"/>
        <v>219642.53</v>
      </c>
      <c r="M44" s="67">
        <f t="shared" si="23"/>
        <v>226973.27</v>
      </c>
      <c r="N44" s="135"/>
    </row>
    <row r="45" spans="1:14" ht="37.5" customHeight="1" x14ac:dyDescent="0.2">
      <c r="A45" s="4" t="s">
        <v>335</v>
      </c>
      <c r="B45" s="3" t="s">
        <v>276</v>
      </c>
      <c r="C45" s="3" t="s">
        <v>84</v>
      </c>
      <c r="D45" s="3" t="s">
        <v>27</v>
      </c>
      <c r="E45" s="3" t="s">
        <v>60</v>
      </c>
      <c r="F45" s="3"/>
      <c r="G45" s="2">
        <f t="shared" ref="G45:M45" si="24">G46</f>
        <v>169013.88399999999</v>
      </c>
      <c r="H45" s="67">
        <f t="shared" si="24"/>
        <v>-169013.88</v>
      </c>
      <c r="I45" s="67">
        <f t="shared" si="24"/>
        <v>0</v>
      </c>
      <c r="J45" s="67">
        <f t="shared" si="24"/>
        <v>125568.4</v>
      </c>
      <c r="K45" s="67">
        <f t="shared" si="24"/>
        <v>-125568.4</v>
      </c>
      <c r="L45" s="67">
        <f t="shared" si="24"/>
        <v>0</v>
      </c>
      <c r="M45" s="67">
        <f t="shared" si="24"/>
        <v>0</v>
      </c>
      <c r="N45" s="135"/>
    </row>
    <row r="46" spans="1:14" ht="24" customHeight="1" x14ac:dyDescent="0.2">
      <c r="A46" s="4" t="s">
        <v>120</v>
      </c>
      <c r="B46" s="3" t="s">
        <v>276</v>
      </c>
      <c r="C46" s="3" t="s">
        <v>84</v>
      </c>
      <c r="D46" s="3" t="s">
        <v>27</v>
      </c>
      <c r="E46" s="3" t="s">
        <v>119</v>
      </c>
      <c r="F46" s="3"/>
      <c r="G46" s="2">
        <f t="shared" ref="G46:L46" si="25">G47+G49+G51+G53+G57+G59+G61+G63+G55+G65</f>
        <v>169013.88399999999</v>
      </c>
      <c r="H46" s="67">
        <f t="shared" ref="H46:I46" si="26">H47+H49+H51+H53+H57+H59+H61+H63+H55+H65</f>
        <v>-169013.88</v>
      </c>
      <c r="I46" s="67">
        <f t="shared" si="26"/>
        <v>0</v>
      </c>
      <c r="J46" s="67">
        <f t="shared" si="25"/>
        <v>125568.4</v>
      </c>
      <c r="K46" s="67">
        <f t="shared" si="25"/>
        <v>-125568.4</v>
      </c>
      <c r="L46" s="67">
        <f t="shared" si="25"/>
        <v>0</v>
      </c>
      <c r="M46" s="67">
        <f t="shared" ref="M46" si="27">M47+M49+M51+M53+M57+M59+M61+M63+M55+M65</f>
        <v>0</v>
      </c>
      <c r="N46" s="135"/>
    </row>
    <row r="47" spans="1:14" ht="48" hidden="1" customHeight="1" x14ac:dyDescent="0.2">
      <c r="A47" s="4" t="s">
        <v>118</v>
      </c>
      <c r="B47" s="3" t="s">
        <v>276</v>
      </c>
      <c r="C47" s="3" t="s">
        <v>84</v>
      </c>
      <c r="D47" s="3" t="s">
        <v>27</v>
      </c>
      <c r="E47" s="3" t="s">
        <v>98</v>
      </c>
      <c r="F47" s="3"/>
      <c r="G47" s="2">
        <f t="shared" ref="G47:M47" si="28">G48</f>
        <v>8518.2999999999993</v>
      </c>
      <c r="H47" s="67">
        <f t="shared" si="28"/>
        <v>-8518.2999999999993</v>
      </c>
      <c r="I47" s="67">
        <f t="shared" si="28"/>
        <v>0</v>
      </c>
      <c r="J47" s="67">
        <f>J48</f>
        <v>0</v>
      </c>
      <c r="K47" s="67">
        <f t="shared" si="28"/>
        <v>0</v>
      </c>
      <c r="L47" s="67">
        <f t="shared" si="28"/>
        <v>0</v>
      </c>
      <c r="M47" s="67">
        <f t="shared" si="28"/>
        <v>0</v>
      </c>
      <c r="N47" s="135"/>
    </row>
    <row r="48" spans="1:14" ht="24" hidden="1" customHeight="1" x14ac:dyDescent="0.2">
      <c r="A48" s="4" t="s">
        <v>29</v>
      </c>
      <c r="B48" s="3" t="s">
        <v>276</v>
      </c>
      <c r="C48" s="3" t="s">
        <v>84</v>
      </c>
      <c r="D48" s="3" t="s">
        <v>27</v>
      </c>
      <c r="E48" s="3" t="s">
        <v>98</v>
      </c>
      <c r="F48" s="3">
        <v>600</v>
      </c>
      <c r="G48" s="2">
        <v>8518.2999999999993</v>
      </c>
      <c r="H48" s="67">
        <v>-8518.2999999999993</v>
      </c>
      <c r="I48" s="67">
        <f>G48+H48</f>
        <v>0</v>
      </c>
      <c r="J48" s="67">
        <v>0</v>
      </c>
      <c r="K48" s="67"/>
      <c r="L48" s="67">
        <f>J48+K48</f>
        <v>0</v>
      </c>
      <c r="M48" s="67"/>
      <c r="N48" s="135"/>
    </row>
    <row r="49" spans="1:14" ht="34.5" customHeight="1" x14ac:dyDescent="0.2">
      <c r="A49" s="4" t="s">
        <v>324</v>
      </c>
      <c r="B49" s="3" t="s">
        <v>276</v>
      </c>
      <c r="C49" s="3" t="s">
        <v>84</v>
      </c>
      <c r="D49" s="3" t="s">
        <v>27</v>
      </c>
      <c r="E49" s="3" t="s">
        <v>116</v>
      </c>
      <c r="F49" s="3"/>
      <c r="G49" s="2">
        <f t="shared" ref="G49:M49" si="29">G50</f>
        <v>39588.49</v>
      </c>
      <c r="H49" s="67">
        <f t="shared" si="29"/>
        <v>-39588.49</v>
      </c>
      <c r="I49" s="67">
        <f t="shared" si="29"/>
        <v>0</v>
      </c>
      <c r="J49" s="67">
        <f>J50</f>
        <v>1781.31</v>
      </c>
      <c r="K49" s="67">
        <f t="shared" si="29"/>
        <v>-1781.31</v>
      </c>
      <c r="L49" s="67">
        <f t="shared" si="29"/>
        <v>0</v>
      </c>
      <c r="M49" s="67">
        <f t="shared" si="29"/>
        <v>0</v>
      </c>
      <c r="N49" s="135"/>
    </row>
    <row r="50" spans="1:14" ht="24" customHeight="1" x14ac:dyDescent="0.2">
      <c r="A50" s="4" t="s">
        <v>29</v>
      </c>
      <c r="B50" s="3" t="s">
        <v>276</v>
      </c>
      <c r="C50" s="3" t="s">
        <v>84</v>
      </c>
      <c r="D50" s="3" t="s">
        <v>27</v>
      </c>
      <c r="E50" s="3" t="s">
        <v>116</v>
      </c>
      <c r="F50" s="3" t="s">
        <v>26</v>
      </c>
      <c r="G50" s="2">
        <v>39588.49</v>
      </c>
      <c r="H50" s="67">
        <v>-39588.49</v>
      </c>
      <c r="I50" s="67">
        <f>G50+H50</f>
        <v>0</v>
      </c>
      <c r="J50" s="67">
        <v>1781.31</v>
      </c>
      <c r="K50" s="67">
        <v>-1781.31</v>
      </c>
      <c r="L50" s="67">
        <f>J50+K50</f>
        <v>0</v>
      </c>
      <c r="M50" s="67"/>
      <c r="N50" s="135"/>
    </row>
    <row r="51" spans="1:14" ht="48" customHeight="1" x14ac:dyDescent="0.2">
      <c r="A51" s="4" t="s">
        <v>115</v>
      </c>
      <c r="B51" s="3" t="s">
        <v>276</v>
      </c>
      <c r="C51" s="3" t="s">
        <v>84</v>
      </c>
      <c r="D51" s="3" t="s">
        <v>27</v>
      </c>
      <c r="E51" s="3" t="s">
        <v>114</v>
      </c>
      <c r="F51" s="3"/>
      <c r="G51" s="2">
        <f t="shared" ref="G51:M51" si="30">G52</f>
        <v>0</v>
      </c>
      <c r="H51" s="67">
        <f t="shared" si="30"/>
        <v>0</v>
      </c>
      <c r="I51" s="67">
        <f t="shared" si="30"/>
        <v>0</v>
      </c>
      <c r="J51" s="67">
        <f>J52</f>
        <v>2880</v>
      </c>
      <c r="K51" s="67">
        <f t="shared" si="30"/>
        <v>-2880</v>
      </c>
      <c r="L51" s="67">
        <f t="shared" si="30"/>
        <v>0</v>
      </c>
      <c r="M51" s="67">
        <f t="shared" si="30"/>
        <v>0</v>
      </c>
      <c r="N51" s="135"/>
    </row>
    <row r="52" spans="1:14" ht="24" customHeight="1" x14ac:dyDescent="0.2">
      <c r="A52" s="4" t="s">
        <v>29</v>
      </c>
      <c r="B52" s="3" t="s">
        <v>276</v>
      </c>
      <c r="C52" s="3" t="s">
        <v>84</v>
      </c>
      <c r="D52" s="3" t="s">
        <v>27</v>
      </c>
      <c r="E52" s="3" t="s">
        <v>114</v>
      </c>
      <c r="F52" s="3" t="s">
        <v>26</v>
      </c>
      <c r="G52" s="2"/>
      <c r="H52" s="67"/>
      <c r="I52" s="67">
        <f>G52+H52</f>
        <v>0</v>
      </c>
      <c r="J52" s="67">
        <v>2880</v>
      </c>
      <c r="K52" s="67">
        <v>-2880</v>
      </c>
      <c r="L52" s="67">
        <f>J52+K52</f>
        <v>0</v>
      </c>
      <c r="M52" s="67"/>
      <c r="N52" s="135"/>
    </row>
    <row r="53" spans="1:14" ht="35.25" hidden="1" customHeight="1" x14ac:dyDescent="0.2">
      <c r="A53" s="4" t="s">
        <v>337</v>
      </c>
      <c r="B53" s="3" t="s">
        <v>276</v>
      </c>
      <c r="C53" s="3" t="s">
        <v>84</v>
      </c>
      <c r="D53" s="3" t="s">
        <v>27</v>
      </c>
      <c r="E53" s="3" t="s">
        <v>113</v>
      </c>
      <c r="F53" s="3"/>
      <c r="G53" s="2">
        <f t="shared" ref="G53:M53" si="31">G54</f>
        <v>0</v>
      </c>
      <c r="H53" s="67">
        <f t="shared" si="31"/>
        <v>0</v>
      </c>
      <c r="I53" s="67">
        <f t="shared" si="31"/>
        <v>0</v>
      </c>
      <c r="J53" s="67">
        <f>J54</f>
        <v>0</v>
      </c>
      <c r="K53" s="67">
        <f t="shared" si="31"/>
        <v>0</v>
      </c>
      <c r="L53" s="67">
        <f t="shared" si="31"/>
        <v>0</v>
      </c>
      <c r="M53" s="67">
        <f t="shared" si="31"/>
        <v>0</v>
      </c>
      <c r="N53" s="135"/>
    </row>
    <row r="54" spans="1:14" ht="24" hidden="1" customHeight="1" x14ac:dyDescent="0.2">
      <c r="A54" s="4" t="s">
        <v>29</v>
      </c>
      <c r="B54" s="3" t="s">
        <v>276</v>
      </c>
      <c r="C54" s="3" t="s">
        <v>84</v>
      </c>
      <c r="D54" s="3" t="s">
        <v>27</v>
      </c>
      <c r="E54" s="3" t="s">
        <v>113</v>
      </c>
      <c r="F54" s="3" t="s">
        <v>26</v>
      </c>
      <c r="G54" s="2"/>
      <c r="H54" s="67"/>
      <c r="I54" s="67">
        <f>G54+H54</f>
        <v>0</v>
      </c>
      <c r="J54" s="67">
        <v>0</v>
      </c>
      <c r="K54" s="67"/>
      <c r="L54" s="67">
        <f>J54+K54</f>
        <v>0</v>
      </c>
      <c r="M54" s="67"/>
      <c r="N54" s="135"/>
    </row>
    <row r="55" spans="1:14" ht="48" hidden="1" customHeight="1" x14ac:dyDescent="0.2">
      <c r="A55" s="4" t="s">
        <v>112</v>
      </c>
      <c r="B55" s="3" t="s">
        <v>276</v>
      </c>
      <c r="C55" s="3" t="s">
        <v>84</v>
      </c>
      <c r="D55" s="3" t="s">
        <v>27</v>
      </c>
      <c r="E55" s="3" t="s">
        <v>111</v>
      </c>
      <c r="F55" s="3"/>
      <c r="G55" s="2">
        <f t="shared" ref="G55:M55" si="32">G56</f>
        <v>0</v>
      </c>
      <c r="H55" s="67">
        <f t="shared" si="32"/>
        <v>0</v>
      </c>
      <c r="I55" s="67">
        <f t="shared" si="32"/>
        <v>0</v>
      </c>
      <c r="J55" s="67">
        <f>J56</f>
        <v>0</v>
      </c>
      <c r="K55" s="67">
        <f t="shared" si="32"/>
        <v>0</v>
      </c>
      <c r="L55" s="67">
        <f t="shared" si="32"/>
        <v>0</v>
      </c>
      <c r="M55" s="67">
        <f t="shared" si="32"/>
        <v>0</v>
      </c>
      <c r="N55" s="135"/>
    </row>
    <row r="56" spans="1:14" ht="24" hidden="1" customHeight="1" x14ac:dyDescent="0.2">
      <c r="A56" s="4" t="s">
        <v>29</v>
      </c>
      <c r="B56" s="3" t="s">
        <v>276</v>
      </c>
      <c r="C56" s="3" t="s">
        <v>84</v>
      </c>
      <c r="D56" s="3" t="s">
        <v>27</v>
      </c>
      <c r="E56" s="3" t="s">
        <v>111</v>
      </c>
      <c r="F56" s="3" t="s">
        <v>26</v>
      </c>
      <c r="G56" s="2"/>
      <c r="H56" s="67"/>
      <c r="I56" s="67">
        <f>G56+H56</f>
        <v>0</v>
      </c>
      <c r="J56" s="67"/>
      <c r="K56" s="67"/>
      <c r="L56" s="67">
        <f>J56+K56</f>
        <v>0</v>
      </c>
      <c r="M56" s="67"/>
      <c r="N56" s="135"/>
    </row>
    <row r="57" spans="1:14" ht="24" hidden="1" customHeight="1" x14ac:dyDescent="0.2">
      <c r="A57" s="4" t="s">
        <v>110</v>
      </c>
      <c r="B57" s="3" t="s">
        <v>276</v>
      </c>
      <c r="C57" s="3" t="s">
        <v>84</v>
      </c>
      <c r="D57" s="3" t="s">
        <v>27</v>
      </c>
      <c r="E57" s="3" t="s">
        <v>109</v>
      </c>
      <c r="F57" s="3"/>
      <c r="G57" s="2">
        <f t="shared" ref="G57:M57" si="33">G58</f>
        <v>0</v>
      </c>
      <c r="H57" s="67">
        <f t="shared" si="33"/>
        <v>0</v>
      </c>
      <c r="I57" s="67">
        <f t="shared" si="33"/>
        <v>0</v>
      </c>
      <c r="J57" s="67">
        <f>J58</f>
        <v>0</v>
      </c>
      <c r="K57" s="67">
        <f t="shared" si="33"/>
        <v>0</v>
      </c>
      <c r="L57" s="67">
        <f t="shared" si="33"/>
        <v>0</v>
      </c>
      <c r="M57" s="67">
        <f t="shared" si="33"/>
        <v>0</v>
      </c>
      <c r="N57" s="135"/>
    </row>
    <row r="58" spans="1:14" ht="24" hidden="1" customHeight="1" x14ac:dyDescent="0.2">
      <c r="A58" s="4" t="s">
        <v>29</v>
      </c>
      <c r="B58" s="3" t="s">
        <v>276</v>
      </c>
      <c r="C58" s="3" t="s">
        <v>84</v>
      </c>
      <c r="D58" s="3" t="s">
        <v>27</v>
      </c>
      <c r="E58" s="3" t="s">
        <v>109</v>
      </c>
      <c r="F58" s="3" t="s">
        <v>26</v>
      </c>
      <c r="G58" s="2"/>
      <c r="H58" s="67"/>
      <c r="I58" s="67">
        <f>G58+H58</f>
        <v>0</v>
      </c>
      <c r="J58" s="67"/>
      <c r="K58" s="67"/>
      <c r="L58" s="67">
        <f>J58+K58</f>
        <v>0</v>
      </c>
      <c r="M58" s="67"/>
      <c r="N58" s="135"/>
    </row>
    <row r="59" spans="1:14" ht="120" customHeight="1" x14ac:dyDescent="0.2">
      <c r="A59" s="4" t="s">
        <v>474</v>
      </c>
      <c r="B59" s="3" t="s">
        <v>276</v>
      </c>
      <c r="C59" s="3" t="s">
        <v>84</v>
      </c>
      <c r="D59" s="3" t="s">
        <v>27</v>
      </c>
      <c r="E59" s="3" t="s">
        <v>108</v>
      </c>
      <c r="F59" s="3"/>
      <c r="G59" s="2">
        <f t="shared" ref="G59:M59" si="34">G60</f>
        <v>117415.084</v>
      </c>
      <c r="H59" s="67">
        <f t="shared" si="34"/>
        <v>-117415.08</v>
      </c>
      <c r="I59" s="67">
        <f t="shared" si="34"/>
        <v>0</v>
      </c>
      <c r="J59" s="67">
        <f>J60</f>
        <v>117415.08</v>
      </c>
      <c r="K59" s="67">
        <f t="shared" si="34"/>
        <v>-117415.08</v>
      </c>
      <c r="L59" s="67">
        <f t="shared" si="34"/>
        <v>0</v>
      </c>
      <c r="M59" s="67">
        <f t="shared" si="34"/>
        <v>0</v>
      </c>
      <c r="N59" s="135"/>
    </row>
    <row r="60" spans="1:14" ht="24" customHeight="1" x14ac:dyDescent="0.2">
      <c r="A60" s="4" t="s">
        <v>29</v>
      </c>
      <c r="B60" s="3" t="s">
        <v>276</v>
      </c>
      <c r="C60" s="3" t="s">
        <v>84</v>
      </c>
      <c r="D60" s="3" t="s">
        <v>27</v>
      </c>
      <c r="E60" s="3" t="s">
        <v>108</v>
      </c>
      <c r="F60" s="3" t="s">
        <v>26</v>
      </c>
      <c r="G60" s="2">
        <v>117415.084</v>
      </c>
      <c r="H60" s="67">
        <v>-117415.08</v>
      </c>
      <c r="I60" s="67">
        <f>G60+H60</f>
        <v>0</v>
      </c>
      <c r="J60" s="67">
        <v>117415.08</v>
      </c>
      <c r="K60" s="67">
        <v>-117415.08</v>
      </c>
      <c r="L60" s="67">
        <f>J60+K60</f>
        <v>0</v>
      </c>
      <c r="M60" s="67"/>
      <c r="N60" s="135"/>
    </row>
    <row r="61" spans="1:14" ht="24" customHeight="1" x14ac:dyDescent="0.2">
      <c r="A61" s="4" t="s">
        <v>476</v>
      </c>
      <c r="B61" s="3" t="s">
        <v>276</v>
      </c>
      <c r="C61" s="3" t="s">
        <v>84</v>
      </c>
      <c r="D61" s="3" t="s">
        <v>27</v>
      </c>
      <c r="E61" s="3" t="s">
        <v>107</v>
      </c>
      <c r="F61" s="3"/>
      <c r="G61" s="2">
        <f t="shared" ref="G61:M61" si="35">G62</f>
        <v>2562</v>
      </c>
      <c r="H61" s="67">
        <f t="shared" si="35"/>
        <v>-2562</v>
      </c>
      <c r="I61" s="67">
        <f t="shared" si="35"/>
        <v>0</v>
      </c>
      <c r="J61" s="67">
        <f>J62</f>
        <v>2562</v>
      </c>
      <c r="K61" s="67">
        <f t="shared" si="35"/>
        <v>-2562</v>
      </c>
      <c r="L61" s="67">
        <f t="shared" si="35"/>
        <v>0</v>
      </c>
      <c r="M61" s="67">
        <f t="shared" si="35"/>
        <v>0</v>
      </c>
      <c r="N61" s="135"/>
    </row>
    <row r="62" spans="1:14" ht="24" customHeight="1" x14ac:dyDescent="0.2">
      <c r="A62" s="4" t="s">
        <v>29</v>
      </c>
      <c r="B62" s="3" t="s">
        <v>276</v>
      </c>
      <c r="C62" s="3" t="s">
        <v>84</v>
      </c>
      <c r="D62" s="3" t="s">
        <v>27</v>
      </c>
      <c r="E62" s="3" t="s">
        <v>107</v>
      </c>
      <c r="F62" s="3" t="s">
        <v>26</v>
      </c>
      <c r="G62" s="2">
        <v>2562</v>
      </c>
      <c r="H62" s="67">
        <v>-2562</v>
      </c>
      <c r="I62" s="67">
        <f>G62+H62</f>
        <v>0</v>
      </c>
      <c r="J62" s="67">
        <v>2562</v>
      </c>
      <c r="K62" s="67">
        <v>-2562</v>
      </c>
      <c r="L62" s="67">
        <f>J62+K62</f>
        <v>0</v>
      </c>
      <c r="M62" s="67"/>
      <c r="N62" s="135"/>
    </row>
    <row r="63" spans="1:14" ht="36" customHeight="1" x14ac:dyDescent="0.2">
      <c r="A63" s="4" t="s">
        <v>477</v>
      </c>
      <c r="B63" s="3" t="s">
        <v>276</v>
      </c>
      <c r="C63" s="3" t="s">
        <v>84</v>
      </c>
      <c r="D63" s="3" t="s">
        <v>27</v>
      </c>
      <c r="E63" s="3" t="s">
        <v>106</v>
      </c>
      <c r="F63" s="3"/>
      <c r="G63" s="2">
        <f t="shared" ref="G63:M65" si="36">G64</f>
        <v>910.15</v>
      </c>
      <c r="H63" s="67">
        <f t="shared" si="36"/>
        <v>-910.15</v>
      </c>
      <c r="I63" s="67">
        <f t="shared" si="36"/>
        <v>0</v>
      </c>
      <c r="J63" s="67">
        <f>J64</f>
        <v>910.15</v>
      </c>
      <c r="K63" s="67">
        <f t="shared" si="36"/>
        <v>-910.15</v>
      </c>
      <c r="L63" s="67">
        <f t="shared" si="36"/>
        <v>0</v>
      </c>
      <c r="M63" s="67">
        <f t="shared" si="36"/>
        <v>0</v>
      </c>
      <c r="N63" s="135"/>
    </row>
    <row r="64" spans="1:14" ht="24" customHeight="1" x14ac:dyDescent="0.2">
      <c r="A64" s="4" t="s">
        <v>29</v>
      </c>
      <c r="B64" s="3" t="s">
        <v>276</v>
      </c>
      <c r="C64" s="3" t="s">
        <v>84</v>
      </c>
      <c r="D64" s="3" t="s">
        <v>27</v>
      </c>
      <c r="E64" s="3" t="s">
        <v>106</v>
      </c>
      <c r="F64" s="3" t="s">
        <v>26</v>
      </c>
      <c r="G64" s="2">
        <v>910.15</v>
      </c>
      <c r="H64" s="67">
        <v>-910.15</v>
      </c>
      <c r="I64" s="67">
        <f>G64+H64</f>
        <v>0</v>
      </c>
      <c r="J64" s="67">
        <v>910.15</v>
      </c>
      <c r="K64" s="67">
        <v>-910.15</v>
      </c>
      <c r="L64" s="67">
        <f>J64+K64</f>
        <v>0</v>
      </c>
      <c r="M64" s="67"/>
      <c r="N64" s="135"/>
    </row>
    <row r="65" spans="1:14" ht="36" customHeight="1" x14ac:dyDescent="0.2">
      <c r="A65" s="4" t="s">
        <v>500</v>
      </c>
      <c r="B65" s="3" t="s">
        <v>276</v>
      </c>
      <c r="C65" s="3" t="s">
        <v>84</v>
      </c>
      <c r="D65" s="3" t="s">
        <v>27</v>
      </c>
      <c r="E65" s="3" t="s">
        <v>496</v>
      </c>
      <c r="F65" s="3"/>
      <c r="G65" s="2">
        <f t="shared" si="36"/>
        <v>19.86</v>
      </c>
      <c r="H65" s="67">
        <f t="shared" si="36"/>
        <v>-19.86</v>
      </c>
      <c r="I65" s="67">
        <f t="shared" si="36"/>
        <v>0</v>
      </c>
      <c r="J65" s="67">
        <f>J66</f>
        <v>19.86</v>
      </c>
      <c r="K65" s="67">
        <f t="shared" si="36"/>
        <v>-19.86</v>
      </c>
      <c r="L65" s="67">
        <f t="shared" si="36"/>
        <v>0</v>
      </c>
      <c r="M65" s="67">
        <f t="shared" si="36"/>
        <v>0</v>
      </c>
      <c r="N65" s="135"/>
    </row>
    <row r="66" spans="1:14" ht="28.5" customHeight="1" x14ac:dyDescent="0.2">
      <c r="A66" s="7" t="s">
        <v>29</v>
      </c>
      <c r="B66" s="3" t="s">
        <v>276</v>
      </c>
      <c r="C66" s="3" t="s">
        <v>84</v>
      </c>
      <c r="D66" s="3" t="s">
        <v>27</v>
      </c>
      <c r="E66" s="3" t="s">
        <v>496</v>
      </c>
      <c r="F66" s="3" t="s">
        <v>26</v>
      </c>
      <c r="G66" s="2">
        <v>19.86</v>
      </c>
      <c r="H66" s="67">
        <v>-19.86</v>
      </c>
      <c r="I66" s="67">
        <f>G66+H66</f>
        <v>0</v>
      </c>
      <c r="J66" s="67">
        <v>19.86</v>
      </c>
      <c r="K66" s="67">
        <v>-19.86</v>
      </c>
      <c r="L66" s="67">
        <f>J66+K66</f>
        <v>0</v>
      </c>
      <c r="M66" s="67"/>
      <c r="N66" s="135"/>
    </row>
    <row r="67" spans="1:14" ht="49.5" customHeight="1" x14ac:dyDescent="0.2">
      <c r="A67" s="4" t="s">
        <v>533</v>
      </c>
      <c r="B67" s="3" t="s">
        <v>276</v>
      </c>
      <c r="C67" s="3" t="s">
        <v>84</v>
      </c>
      <c r="D67" s="3" t="s">
        <v>27</v>
      </c>
      <c r="E67" s="3" t="s">
        <v>606</v>
      </c>
      <c r="F67" s="3"/>
      <c r="G67" s="2">
        <f>G68+G85</f>
        <v>0</v>
      </c>
      <c r="H67" s="67">
        <f t="shared" ref="H67:M67" si="37">H68+H85</f>
        <v>219992.09</v>
      </c>
      <c r="I67" s="67">
        <f t="shared" si="37"/>
        <v>219992.09</v>
      </c>
      <c r="J67" s="67">
        <f t="shared" si="37"/>
        <v>0</v>
      </c>
      <c r="K67" s="67">
        <f t="shared" si="37"/>
        <v>219642.53</v>
      </c>
      <c r="L67" s="67">
        <f t="shared" si="37"/>
        <v>219642.53</v>
      </c>
      <c r="M67" s="67">
        <f t="shared" si="37"/>
        <v>226973.27</v>
      </c>
      <c r="N67" s="135"/>
    </row>
    <row r="68" spans="1:14" ht="53.25" customHeight="1" x14ac:dyDescent="0.2">
      <c r="A68" s="4" t="s">
        <v>534</v>
      </c>
      <c r="B68" s="3" t="s">
        <v>276</v>
      </c>
      <c r="C68" s="3" t="s">
        <v>84</v>
      </c>
      <c r="D68" s="3" t="s">
        <v>27</v>
      </c>
      <c r="E68" s="3" t="s">
        <v>605</v>
      </c>
      <c r="F68" s="3"/>
      <c r="G68" s="2">
        <f>G69+G79+G81+G73+G77+G71+G83+G75</f>
        <v>0</v>
      </c>
      <c r="H68" s="67">
        <f t="shared" ref="H68" si="38">H69+H79+H81+H73+H77+H71+H83+H75</f>
        <v>219992.09</v>
      </c>
      <c r="I68" s="67">
        <f t="shared" ref="I68" si="39">I69+I79+I81+I73+I77+I71+I83+I75</f>
        <v>219992.09</v>
      </c>
      <c r="J68" s="67">
        <f t="shared" ref="J68" si="40">J69+J79+J81+J73+J77+J71+J83+J75</f>
        <v>0</v>
      </c>
      <c r="K68" s="67">
        <f t="shared" ref="K68" si="41">K69+K79+K81+K73+K77+K71+K83+K75</f>
        <v>219642.53</v>
      </c>
      <c r="L68" s="67">
        <f t="shared" ref="L68" si="42">L69+L79+L81+L73+L77+L71+L83+L75</f>
        <v>219642.53</v>
      </c>
      <c r="M68" s="67">
        <f t="shared" ref="M68" si="43">M69+M79+M81+M73+M77+M71+M83+M75</f>
        <v>226973.27</v>
      </c>
      <c r="N68" s="135"/>
    </row>
    <row r="69" spans="1:14" ht="24" customHeight="1" x14ac:dyDescent="0.2">
      <c r="A69" s="4" t="s">
        <v>277</v>
      </c>
      <c r="B69" s="3" t="s">
        <v>276</v>
      </c>
      <c r="C69" s="3" t="s">
        <v>84</v>
      </c>
      <c r="D69" s="3" t="s">
        <v>27</v>
      </c>
      <c r="E69" s="3" t="s">
        <v>607</v>
      </c>
      <c r="F69" s="3"/>
      <c r="G69" s="2">
        <f t="shared" ref="G69:M69" si="44">G70</f>
        <v>0</v>
      </c>
      <c r="H69" s="67">
        <f t="shared" si="44"/>
        <v>21708.65</v>
      </c>
      <c r="I69" s="67">
        <f t="shared" si="44"/>
        <v>21708.65</v>
      </c>
      <c r="J69" s="67">
        <f t="shared" si="44"/>
        <v>0</v>
      </c>
      <c r="K69" s="67">
        <f t="shared" si="44"/>
        <v>22599.72</v>
      </c>
      <c r="L69" s="67">
        <f t="shared" si="44"/>
        <v>22599.72</v>
      </c>
      <c r="M69" s="67">
        <f t="shared" si="44"/>
        <v>29930.46</v>
      </c>
      <c r="N69" s="135"/>
    </row>
    <row r="70" spans="1:14" ht="24" customHeight="1" x14ac:dyDescent="0.2">
      <c r="A70" s="4" t="s">
        <v>29</v>
      </c>
      <c r="B70" s="3" t="s">
        <v>276</v>
      </c>
      <c r="C70" s="3" t="s">
        <v>84</v>
      </c>
      <c r="D70" s="3" t="s">
        <v>27</v>
      </c>
      <c r="E70" s="3" t="s">
        <v>607</v>
      </c>
      <c r="F70" s="3" t="s">
        <v>26</v>
      </c>
      <c r="G70" s="2"/>
      <c r="H70" s="67">
        <f>22980-1359.55+88.1986</f>
        <v>21708.65</v>
      </c>
      <c r="I70" s="67">
        <f>G70+H70</f>
        <v>21708.65</v>
      </c>
      <c r="J70" s="67"/>
      <c r="K70" s="67">
        <f>21620.45-0.597+979.86915</f>
        <v>22599.72</v>
      </c>
      <c r="L70" s="67">
        <f>J70+K70</f>
        <v>22599.72</v>
      </c>
      <c r="M70" s="67">
        <f>21620.45+7307.6505+1002.3575</f>
        <v>29930.46</v>
      </c>
      <c r="N70" s="135"/>
    </row>
    <row r="71" spans="1:14" ht="42" customHeight="1" x14ac:dyDescent="0.2">
      <c r="A71" s="4" t="s">
        <v>535</v>
      </c>
      <c r="B71" s="3" t="s">
        <v>276</v>
      </c>
      <c r="C71" s="3" t="s">
        <v>84</v>
      </c>
      <c r="D71" s="3" t="s">
        <v>27</v>
      </c>
      <c r="E71" s="3" t="s">
        <v>608</v>
      </c>
      <c r="F71" s="3"/>
      <c r="G71" s="2">
        <f t="shared" ref="G71:M71" si="45">G72</f>
        <v>0</v>
      </c>
      <c r="H71" s="67">
        <f t="shared" si="45"/>
        <v>58934.71</v>
      </c>
      <c r="I71" s="67">
        <f t="shared" si="45"/>
        <v>58934.71</v>
      </c>
      <c r="J71" s="67">
        <f>J72</f>
        <v>0</v>
      </c>
      <c r="K71" s="67">
        <f t="shared" si="45"/>
        <v>58934.71</v>
      </c>
      <c r="L71" s="67">
        <f t="shared" si="45"/>
        <v>58934.71</v>
      </c>
      <c r="M71" s="67">
        <f t="shared" si="45"/>
        <v>58934.71</v>
      </c>
      <c r="N71" s="135"/>
    </row>
    <row r="72" spans="1:14" ht="24" customHeight="1" x14ac:dyDescent="0.2">
      <c r="A72" s="4" t="s">
        <v>29</v>
      </c>
      <c r="B72" s="3" t="s">
        <v>276</v>
      </c>
      <c r="C72" s="3" t="s">
        <v>84</v>
      </c>
      <c r="D72" s="3" t="s">
        <v>27</v>
      </c>
      <c r="E72" s="3" t="s">
        <v>608</v>
      </c>
      <c r="F72" s="3" t="s">
        <v>26</v>
      </c>
      <c r="G72" s="2"/>
      <c r="H72" s="67">
        <f>58957.14-22.43</f>
        <v>58934.71</v>
      </c>
      <c r="I72" s="67">
        <f>G72+H72</f>
        <v>58934.71</v>
      </c>
      <c r="J72" s="67"/>
      <c r="K72" s="67">
        <v>58934.71</v>
      </c>
      <c r="L72" s="67">
        <f>J72+K72</f>
        <v>58934.71</v>
      </c>
      <c r="M72" s="67">
        <v>58934.71</v>
      </c>
      <c r="N72" s="135"/>
    </row>
    <row r="73" spans="1:14" ht="38.25" hidden="1" customHeight="1" x14ac:dyDescent="0.2">
      <c r="A73" s="7" t="s">
        <v>115</v>
      </c>
      <c r="B73" s="3" t="s">
        <v>276</v>
      </c>
      <c r="C73" s="3" t="s">
        <v>84</v>
      </c>
      <c r="D73" s="3" t="s">
        <v>27</v>
      </c>
      <c r="E73" s="3" t="s">
        <v>609</v>
      </c>
      <c r="F73" s="3"/>
      <c r="G73" s="2">
        <f t="shared" ref="G73:M73" si="46">G74</f>
        <v>0</v>
      </c>
      <c r="H73" s="67">
        <f t="shared" si="46"/>
        <v>1140.6300000000001</v>
      </c>
      <c r="I73" s="67">
        <f t="shared" si="46"/>
        <v>1140.6300000000001</v>
      </c>
      <c r="J73" s="67">
        <f>J74</f>
        <v>0</v>
      </c>
      <c r="K73" s="67">
        <f t="shared" si="46"/>
        <v>0</v>
      </c>
      <c r="L73" s="67">
        <f t="shared" si="46"/>
        <v>0</v>
      </c>
      <c r="M73" s="67">
        <f t="shared" si="46"/>
        <v>0</v>
      </c>
      <c r="N73" s="135"/>
    </row>
    <row r="74" spans="1:14" ht="24" hidden="1" customHeight="1" x14ac:dyDescent="0.2">
      <c r="A74" s="4" t="s">
        <v>29</v>
      </c>
      <c r="B74" s="3" t="s">
        <v>276</v>
      </c>
      <c r="C74" s="3" t="s">
        <v>84</v>
      </c>
      <c r="D74" s="3" t="s">
        <v>27</v>
      </c>
      <c r="E74" s="3" t="s">
        <v>609</v>
      </c>
      <c r="F74" s="3" t="s">
        <v>26</v>
      </c>
      <c r="G74" s="2"/>
      <c r="H74" s="67">
        <f>1200-59.37</f>
        <v>1140.6300000000001</v>
      </c>
      <c r="I74" s="67">
        <f>G74+H74</f>
        <v>1140.6300000000001</v>
      </c>
      <c r="J74" s="67">
        <v>0</v>
      </c>
      <c r="K74" s="67"/>
      <c r="L74" s="67">
        <f>J74+K74</f>
        <v>0</v>
      </c>
      <c r="M74" s="67"/>
      <c r="N74" s="135"/>
    </row>
    <row r="75" spans="1:14" ht="24" customHeight="1" x14ac:dyDescent="0.2">
      <c r="A75" s="4" t="s">
        <v>536</v>
      </c>
      <c r="B75" s="3" t="s">
        <v>276</v>
      </c>
      <c r="C75" s="3" t="s">
        <v>84</v>
      </c>
      <c r="D75" s="3" t="s">
        <v>27</v>
      </c>
      <c r="E75" s="3" t="s">
        <v>610</v>
      </c>
      <c r="F75" s="3"/>
      <c r="G75" s="2">
        <f t="shared" ref="G75:M75" si="47">G76</f>
        <v>0</v>
      </c>
      <c r="H75" s="67">
        <f t="shared" si="47"/>
        <v>2736.67</v>
      </c>
      <c r="I75" s="67">
        <f t="shared" si="47"/>
        <v>2736.67</v>
      </c>
      <c r="J75" s="67">
        <f>J76</f>
        <v>0</v>
      </c>
      <c r="K75" s="67">
        <f t="shared" si="47"/>
        <v>2736.67</v>
      </c>
      <c r="L75" s="67">
        <f t="shared" si="47"/>
        <v>2736.67</v>
      </c>
      <c r="M75" s="67">
        <f t="shared" si="47"/>
        <v>2736.67</v>
      </c>
      <c r="N75" s="135"/>
    </row>
    <row r="76" spans="1:14" ht="24" customHeight="1" x14ac:dyDescent="0.2">
      <c r="A76" s="4" t="s">
        <v>29</v>
      </c>
      <c r="B76" s="3" t="s">
        <v>276</v>
      </c>
      <c r="C76" s="3" t="s">
        <v>84</v>
      </c>
      <c r="D76" s="3" t="s">
        <v>27</v>
      </c>
      <c r="E76" s="3" t="s">
        <v>610</v>
      </c>
      <c r="F76" s="3" t="s">
        <v>26</v>
      </c>
      <c r="G76" s="2"/>
      <c r="H76" s="67">
        <f>2677.3+59.37</f>
        <v>2736.67</v>
      </c>
      <c r="I76" s="67">
        <f>G76+H76</f>
        <v>2736.67</v>
      </c>
      <c r="J76" s="67">
        <v>0</v>
      </c>
      <c r="K76" s="67">
        <v>2736.67</v>
      </c>
      <c r="L76" s="67">
        <f>J76+K76</f>
        <v>2736.67</v>
      </c>
      <c r="M76" s="67">
        <v>2736.67</v>
      </c>
      <c r="N76" s="135"/>
    </row>
    <row r="77" spans="1:14" ht="24" hidden="1" customHeight="1" x14ac:dyDescent="0.2">
      <c r="A77" s="4" t="s">
        <v>336</v>
      </c>
      <c r="B77" s="3" t="s">
        <v>276</v>
      </c>
      <c r="C77" s="3" t="s">
        <v>84</v>
      </c>
      <c r="D77" s="3" t="s">
        <v>27</v>
      </c>
      <c r="E77" s="3" t="s">
        <v>611</v>
      </c>
      <c r="F77" s="3"/>
      <c r="G77" s="2">
        <f t="shared" ref="G77:M77" si="48">G78</f>
        <v>0</v>
      </c>
      <c r="H77" s="67">
        <f t="shared" si="48"/>
        <v>100</v>
      </c>
      <c r="I77" s="67">
        <f t="shared" si="48"/>
        <v>100</v>
      </c>
      <c r="J77" s="67">
        <f>J78</f>
        <v>0</v>
      </c>
      <c r="K77" s="67">
        <f t="shared" si="48"/>
        <v>0</v>
      </c>
      <c r="L77" s="67">
        <f t="shared" si="48"/>
        <v>0</v>
      </c>
      <c r="M77" s="67">
        <f t="shared" si="48"/>
        <v>0</v>
      </c>
      <c r="N77" s="135"/>
    </row>
    <row r="78" spans="1:14" ht="24" hidden="1" customHeight="1" x14ac:dyDescent="0.2">
      <c r="A78" s="4" t="s">
        <v>29</v>
      </c>
      <c r="B78" s="3" t="s">
        <v>276</v>
      </c>
      <c r="C78" s="3" t="s">
        <v>84</v>
      </c>
      <c r="D78" s="3" t="s">
        <v>27</v>
      </c>
      <c r="E78" s="3" t="s">
        <v>611</v>
      </c>
      <c r="F78" s="3" t="s">
        <v>26</v>
      </c>
      <c r="G78" s="2"/>
      <c r="H78" s="67">
        <v>100</v>
      </c>
      <c r="I78" s="67">
        <f>G78+H78</f>
        <v>100</v>
      </c>
      <c r="J78" s="67">
        <v>0</v>
      </c>
      <c r="K78" s="67"/>
      <c r="L78" s="67">
        <f>J78+K78</f>
        <v>0</v>
      </c>
      <c r="M78" s="67"/>
      <c r="N78" s="135"/>
    </row>
    <row r="79" spans="1:14" ht="24" customHeight="1" x14ac:dyDescent="0.2">
      <c r="A79" s="4" t="s">
        <v>474</v>
      </c>
      <c r="B79" s="3" t="s">
        <v>276</v>
      </c>
      <c r="C79" s="3" t="s">
        <v>84</v>
      </c>
      <c r="D79" s="3" t="s">
        <v>27</v>
      </c>
      <c r="E79" s="3" t="s">
        <v>612</v>
      </c>
      <c r="F79" s="3"/>
      <c r="G79" s="2">
        <f t="shared" ref="G79:M79" si="49">G80</f>
        <v>0</v>
      </c>
      <c r="H79" s="67">
        <f t="shared" si="49"/>
        <v>134250</v>
      </c>
      <c r="I79" s="67">
        <f t="shared" si="49"/>
        <v>134250</v>
      </c>
      <c r="J79" s="67">
        <f>J80</f>
        <v>0</v>
      </c>
      <c r="K79" s="67">
        <f t="shared" si="49"/>
        <v>134250</v>
      </c>
      <c r="L79" s="67">
        <f t="shared" si="49"/>
        <v>134250</v>
      </c>
      <c r="M79" s="67">
        <f t="shared" si="49"/>
        <v>134250</v>
      </c>
      <c r="N79" s="135"/>
    </row>
    <row r="80" spans="1:14" ht="24" customHeight="1" x14ac:dyDescent="0.2">
      <c r="A80" s="4" t="s">
        <v>29</v>
      </c>
      <c r="B80" s="3" t="s">
        <v>276</v>
      </c>
      <c r="C80" s="3" t="s">
        <v>84</v>
      </c>
      <c r="D80" s="3" t="s">
        <v>27</v>
      </c>
      <c r="E80" s="3" t="s">
        <v>612</v>
      </c>
      <c r="F80" s="3" t="s">
        <v>26</v>
      </c>
      <c r="G80" s="2"/>
      <c r="H80" s="67">
        <v>134250</v>
      </c>
      <c r="I80" s="67">
        <f>G80+H80</f>
        <v>134250</v>
      </c>
      <c r="J80" s="67"/>
      <c r="K80" s="67">
        <v>134250</v>
      </c>
      <c r="L80" s="67">
        <f>J80+K80</f>
        <v>134250</v>
      </c>
      <c r="M80" s="67">
        <v>134250</v>
      </c>
      <c r="N80" s="135"/>
    </row>
    <row r="81" spans="1:14" ht="36" x14ac:dyDescent="0.2">
      <c r="A81" s="4" t="s">
        <v>298</v>
      </c>
      <c r="B81" s="3" t="s">
        <v>276</v>
      </c>
      <c r="C81" s="3" t="s">
        <v>84</v>
      </c>
      <c r="D81" s="3" t="s">
        <v>27</v>
      </c>
      <c r="E81" s="3" t="s">
        <v>613</v>
      </c>
      <c r="F81" s="3"/>
      <c r="G81" s="2">
        <f t="shared" ref="G81:M81" si="50">G82</f>
        <v>0</v>
      </c>
      <c r="H81" s="67">
        <f t="shared" si="50"/>
        <v>1121.43</v>
      </c>
      <c r="I81" s="67">
        <f t="shared" si="50"/>
        <v>1121.43</v>
      </c>
      <c r="J81" s="67">
        <f>J82</f>
        <v>0</v>
      </c>
      <c r="K81" s="67">
        <f t="shared" si="50"/>
        <v>1121.43</v>
      </c>
      <c r="L81" s="67">
        <f t="shared" si="50"/>
        <v>1121.43</v>
      </c>
      <c r="M81" s="67">
        <f t="shared" si="50"/>
        <v>1121.43</v>
      </c>
      <c r="N81" s="135"/>
    </row>
    <row r="82" spans="1:14" ht="24" customHeight="1" x14ac:dyDescent="0.2">
      <c r="A82" s="4" t="s">
        <v>29</v>
      </c>
      <c r="B82" s="3" t="s">
        <v>276</v>
      </c>
      <c r="C82" s="3" t="s">
        <v>84</v>
      </c>
      <c r="D82" s="3" t="s">
        <v>27</v>
      </c>
      <c r="E82" s="3" t="s">
        <v>613</v>
      </c>
      <c r="F82" s="3" t="s">
        <v>26</v>
      </c>
      <c r="G82" s="2"/>
      <c r="H82" s="67">
        <f>1099+22.43</f>
        <v>1121.43</v>
      </c>
      <c r="I82" s="67">
        <f>G82+H82</f>
        <v>1121.43</v>
      </c>
      <c r="J82" s="67"/>
      <c r="K82" s="67">
        <v>1121.43</v>
      </c>
      <c r="L82" s="67">
        <f>J82+K82</f>
        <v>1121.43</v>
      </c>
      <c r="M82" s="67">
        <v>1121.43</v>
      </c>
      <c r="N82" s="135"/>
    </row>
    <row r="83" spans="1:14" ht="15" hidden="1" customHeight="1" x14ac:dyDescent="0.2">
      <c r="A83" s="4" t="s">
        <v>122</v>
      </c>
      <c r="B83" s="3" t="s">
        <v>276</v>
      </c>
      <c r="C83" s="3" t="s">
        <v>84</v>
      </c>
      <c r="D83" s="3" t="s">
        <v>27</v>
      </c>
      <c r="E83" s="3"/>
      <c r="F83" s="3"/>
      <c r="G83" s="2">
        <f t="shared" ref="G83:M83" si="51">G84</f>
        <v>0</v>
      </c>
      <c r="H83" s="67">
        <f t="shared" si="51"/>
        <v>0</v>
      </c>
      <c r="I83" s="67">
        <f t="shared" si="51"/>
        <v>0</v>
      </c>
      <c r="J83" s="67">
        <f>J84</f>
        <v>0</v>
      </c>
      <c r="K83" s="67">
        <f t="shared" si="51"/>
        <v>0</v>
      </c>
      <c r="L83" s="67">
        <f t="shared" si="51"/>
        <v>0</v>
      </c>
      <c r="M83" s="67">
        <f t="shared" si="51"/>
        <v>0</v>
      </c>
      <c r="N83" s="135"/>
    </row>
    <row r="84" spans="1:14" ht="24" hidden="1" customHeight="1" x14ac:dyDescent="0.2">
      <c r="A84" s="4" t="s">
        <v>29</v>
      </c>
      <c r="B84" s="3" t="s">
        <v>276</v>
      </c>
      <c r="C84" s="3" t="s">
        <v>84</v>
      </c>
      <c r="D84" s="3" t="s">
        <v>27</v>
      </c>
      <c r="E84" s="3"/>
      <c r="F84" s="3" t="s">
        <v>26</v>
      </c>
      <c r="G84" s="2"/>
      <c r="H84" s="67"/>
      <c r="I84" s="67">
        <f>G84+H84</f>
        <v>0</v>
      </c>
      <c r="J84" s="67">
        <v>0</v>
      </c>
      <c r="K84" s="67"/>
      <c r="L84" s="67">
        <f>J84+K84</f>
        <v>0</v>
      </c>
      <c r="M84" s="67"/>
      <c r="N84" s="135"/>
    </row>
    <row r="85" spans="1:14" ht="48" hidden="1" x14ac:dyDescent="0.2">
      <c r="A85" s="4" t="s">
        <v>537</v>
      </c>
      <c r="B85" s="3" t="s">
        <v>276</v>
      </c>
      <c r="C85" s="3" t="s">
        <v>84</v>
      </c>
      <c r="D85" s="3" t="s">
        <v>27</v>
      </c>
      <c r="E85" s="3" t="s">
        <v>614</v>
      </c>
      <c r="F85" s="3"/>
      <c r="G85" s="2">
        <f>G86</f>
        <v>0</v>
      </c>
      <c r="H85" s="67">
        <f t="shared" ref="H85:M85" si="52">H86</f>
        <v>0</v>
      </c>
      <c r="I85" s="67">
        <f t="shared" si="52"/>
        <v>0</v>
      </c>
      <c r="J85" s="67">
        <f t="shared" si="52"/>
        <v>0</v>
      </c>
      <c r="K85" s="67">
        <f t="shared" si="52"/>
        <v>0</v>
      </c>
      <c r="L85" s="67">
        <f t="shared" si="52"/>
        <v>0</v>
      </c>
      <c r="M85" s="67">
        <f t="shared" si="52"/>
        <v>0</v>
      </c>
      <c r="N85" s="135"/>
    </row>
    <row r="86" spans="1:14" ht="36" hidden="1" x14ac:dyDescent="0.2">
      <c r="A86" s="4" t="s">
        <v>538</v>
      </c>
      <c r="B86" s="3" t="s">
        <v>276</v>
      </c>
      <c r="C86" s="3" t="s">
        <v>84</v>
      </c>
      <c r="D86" s="3" t="s">
        <v>27</v>
      </c>
      <c r="E86" s="3" t="s">
        <v>615</v>
      </c>
      <c r="F86" s="3"/>
      <c r="G86" s="2">
        <f t="shared" ref="G86:M86" si="53">G87</f>
        <v>0</v>
      </c>
      <c r="H86" s="67">
        <f t="shared" si="53"/>
        <v>0</v>
      </c>
      <c r="I86" s="67">
        <f t="shared" si="53"/>
        <v>0</v>
      </c>
      <c r="J86" s="67">
        <f t="shared" si="53"/>
        <v>0</v>
      </c>
      <c r="K86" s="67">
        <f t="shared" si="53"/>
        <v>0</v>
      </c>
      <c r="L86" s="67">
        <f t="shared" si="53"/>
        <v>0</v>
      </c>
      <c r="M86" s="67">
        <f t="shared" si="53"/>
        <v>0</v>
      </c>
      <c r="N86" s="135"/>
    </row>
    <row r="87" spans="1:14" ht="36" hidden="1" x14ac:dyDescent="0.2">
      <c r="A87" s="4" t="s">
        <v>29</v>
      </c>
      <c r="B87" s="3" t="s">
        <v>276</v>
      </c>
      <c r="C87" s="3" t="s">
        <v>84</v>
      </c>
      <c r="D87" s="3" t="s">
        <v>27</v>
      </c>
      <c r="E87" s="3" t="s">
        <v>615</v>
      </c>
      <c r="F87" s="3" t="s">
        <v>26</v>
      </c>
      <c r="G87" s="2"/>
      <c r="H87" s="67"/>
      <c r="I87" s="67">
        <f>G87+H87</f>
        <v>0</v>
      </c>
      <c r="J87" s="67"/>
      <c r="K87" s="67"/>
      <c r="L87" s="67">
        <f>J87+K87</f>
        <v>0</v>
      </c>
      <c r="M87" s="67"/>
      <c r="N87" s="135"/>
    </row>
    <row r="88" spans="1:14" ht="48" hidden="1" customHeight="1" x14ac:dyDescent="0.2">
      <c r="A88" s="4" t="s">
        <v>493</v>
      </c>
      <c r="B88" s="3" t="s">
        <v>276</v>
      </c>
      <c r="C88" s="3" t="s">
        <v>84</v>
      </c>
      <c r="D88" s="3" t="s">
        <v>27</v>
      </c>
      <c r="E88" s="3" t="s">
        <v>492</v>
      </c>
      <c r="F88" s="3"/>
      <c r="G88" s="74">
        <f t="shared" ref="G88:M88" si="54">G89</f>
        <v>0</v>
      </c>
      <c r="H88" s="338">
        <f t="shared" si="54"/>
        <v>0</v>
      </c>
      <c r="I88" s="338">
        <f t="shared" si="54"/>
        <v>0</v>
      </c>
      <c r="J88" s="338">
        <f t="shared" si="54"/>
        <v>0</v>
      </c>
      <c r="K88" s="338">
        <f t="shared" si="54"/>
        <v>0</v>
      </c>
      <c r="L88" s="338">
        <f t="shared" si="54"/>
        <v>0</v>
      </c>
      <c r="M88" s="338">
        <f t="shared" si="54"/>
        <v>0</v>
      </c>
      <c r="N88" s="135"/>
    </row>
    <row r="89" spans="1:14" ht="34.5" hidden="1" customHeight="1" x14ac:dyDescent="0.2">
      <c r="A89" s="4" t="s">
        <v>29</v>
      </c>
      <c r="B89" s="3" t="s">
        <v>276</v>
      </c>
      <c r="C89" s="3" t="s">
        <v>84</v>
      </c>
      <c r="D89" s="3" t="s">
        <v>27</v>
      </c>
      <c r="E89" s="3" t="s">
        <v>492</v>
      </c>
      <c r="F89" s="3" t="s">
        <v>26</v>
      </c>
      <c r="G89" s="2"/>
      <c r="H89" s="338"/>
      <c r="I89" s="67">
        <f>G89+H89</f>
        <v>0</v>
      </c>
      <c r="J89" s="338"/>
      <c r="K89" s="338"/>
      <c r="L89" s="67">
        <f>J89+K89</f>
        <v>0</v>
      </c>
      <c r="M89" s="338"/>
      <c r="N89" s="135"/>
    </row>
    <row r="90" spans="1:14" ht="12.75" customHeight="1" x14ac:dyDescent="0.2">
      <c r="A90" s="4" t="s">
        <v>317</v>
      </c>
      <c r="B90" s="3" t="s">
        <v>276</v>
      </c>
      <c r="C90" s="3" t="s">
        <v>84</v>
      </c>
      <c r="D90" s="3" t="s">
        <v>6</v>
      </c>
      <c r="E90" s="3"/>
      <c r="F90" s="3"/>
      <c r="G90" s="2">
        <f>G91+G97+G103</f>
        <v>11275.91</v>
      </c>
      <c r="H90" s="67">
        <f t="shared" ref="H90:M90" si="55">H91+H97+H103</f>
        <v>5710.65</v>
      </c>
      <c r="I90" s="67">
        <f t="shared" si="55"/>
        <v>16986.560000000001</v>
      </c>
      <c r="J90" s="67">
        <f t="shared" si="55"/>
        <v>15946.68</v>
      </c>
      <c r="K90" s="67">
        <f t="shared" si="55"/>
        <v>-2848.79</v>
      </c>
      <c r="L90" s="67">
        <f t="shared" si="55"/>
        <v>13097.89</v>
      </c>
      <c r="M90" s="67">
        <f t="shared" si="55"/>
        <v>13097.89</v>
      </c>
      <c r="N90" s="135"/>
    </row>
    <row r="91" spans="1:14" ht="48.75" customHeight="1" x14ac:dyDescent="0.2">
      <c r="A91" s="4" t="s">
        <v>335</v>
      </c>
      <c r="B91" s="3" t="s">
        <v>276</v>
      </c>
      <c r="C91" s="3" t="s">
        <v>84</v>
      </c>
      <c r="D91" s="3" t="s">
        <v>6</v>
      </c>
      <c r="E91" s="3" t="s">
        <v>60</v>
      </c>
      <c r="F91" s="3"/>
      <c r="G91" s="2">
        <f t="shared" ref="G91:M91" si="56">G92</f>
        <v>11275.91</v>
      </c>
      <c r="H91" s="67">
        <f t="shared" si="56"/>
        <v>-11275.91</v>
      </c>
      <c r="I91" s="67">
        <f t="shared" si="56"/>
        <v>0</v>
      </c>
      <c r="J91" s="67">
        <f t="shared" si="56"/>
        <v>15946.68</v>
      </c>
      <c r="K91" s="67">
        <f t="shared" si="56"/>
        <v>-15946.68</v>
      </c>
      <c r="L91" s="67">
        <f t="shared" si="56"/>
        <v>0</v>
      </c>
      <c r="M91" s="67">
        <f t="shared" si="56"/>
        <v>0</v>
      </c>
      <c r="N91" s="135"/>
    </row>
    <row r="92" spans="1:14" ht="24" customHeight="1" x14ac:dyDescent="0.2">
      <c r="A92" s="4" t="s">
        <v>105</v>
      </c>
      <c r="B92" s="3" t="s">
        <v>276</v>
      </c>
      <c r="C92" s="3" t="s">
        <v>84</v>
      </c>
      <c r="D92" s="3" t="s">
        <v>6</v>
      </c>
      <c r="E92" s="3" t="s">
        <v>104</v>
      </c>
      <c r="F92" s="3"/>
      <c r="G92" s="2">
        <f t="shared" ref="G92:L92" si="57">G93+G95</f>
        <v>11275.91</v>
      </c>
      <c r="H92" s="67">
        <f t="shared" ref="H92:I92" si="58">H93+H95</f>
        <v>-11275.91</v>
      </c>
      <c r="I92" s="67">
        <f t="shared" si="58"/>
        <v>0</v>
      </c>
      <c r="J92" s="67">
        <f t="shared" si="57"/>
        <v>15946.68</v>
      </c>
      <c r="K92" s="67">
        <f t="shared" si="57"/>
        <v>-15946.68</v>
      </c>
      <c r="L92" s="67">
        <f t="shared" si="57"/>
        <v>0</v>
      </c>
      <c r="M92" s="67">
        <f t="shared" ref="M92" si="59">M93+M95</f>
        <v>0</v>
      </c>
      <c r="N92" s="135"/>
    </row>
    <row r="93" spans="1:14" ht="41.25" customHeight="1" x14ac:dyDescent="0.2">
      <c r="A93" s="7" t="s">
        <v>103</v>
      </c>
      <c r="B93" s="3" t="s">
        <v>276</v>
      </c>
      <c r="C93" s="3" t="s">
        <v>84</v>
      </c>
      <c r="D93" s="3" t="s">
        <v>6</v>
      </c>
      <c r="E93" s="3" t="s">
        <v>102</v>
      </c>
      <c r="F93" s="3"/>
      <c r="G93" s="2">
        <f t="shared" ref="G93:M93" si="60">G94</f>
        <v>11275.91</v>
      </c>
      <c r="H93" s="67">
        <f t="shared" si="60"/>
        <v>-11275.91</v>
      </c>
      <c r="I93" s="67">
        <f t="shared" si="60"/>
        <v>0</v>
      </c>
      <c r="J93" s="67">
        <f>J94</f>
        <v>11275.91</v>
      </c>
      <c r="K93" s="67">
        <f t="shared" si="60"/>
        <v>-11275.91</v>
      </c>
      <c r="L93" s="67">
        <f t="shared" si="60"/>
        <v>0</v>
      </c>
      <c r="M93" s="67">
        <f t="shared" si="60"/>
        <v>0</v>
      </c>
      <c r="N93" s="135"/>
    </row>
    <row r="94" spans="1:14" ht="24" customHeight="1" x14ac:dyDescent="0.2">
      <c r="A94" s="4" t="s">
        <v>29</v>
      </c>
      <c r="B94" s="3" t="s">
        <v>276</v>
      </c>
      <c r="C94" s="3" t="s">
        <v>84</v>
      </c>
      <c r="D94" s="3" t="s">
        <v>6</v>
      </c>
      <c r="E94" s="3" t="s">
        <v>102</v>
      </c>
      <c r="F94" s="3" t="s">
        <v>26</v>
      </c>
      <c r="G94" s="2">
        <v>11275.91</v>
      </c>
      <c r="H94" s="67">
        <v>-11275.91</v>
      </c>
      <c r="I94" s="67">
        <f>G94+H94</f>
        <v>0</v>
      </c>
      <c r="J94" s="67">
        <v>11275.91</v>
      </c>
      <c r="K94" s="67">
        <v>-11275.91</v>
      </c>
      <c r="L94" s="67">
        <f>J94+K94</f>
        <v>0</v>
      </c>
      <c r="M94" s="67"/>
      <c r="N94" s="135"/>
    </row>
    <row r="95" spans="1:14" ht="36" customHeight="1" x14ac:dyDescent="0.2">
      <c r="A95" s="4" t="s">
        <v>101</v>
      </c>
      <c r="B95" s="3" t="s">
        <v>276</v>
      </c>
      <c r="C95" s="3" t="s">
        <v>84</v>
      </c>
      <c r="D95" s="3" t="s">
        <v>6</v>
      </c>
      <c r="E95" s="3" t="s">
        <v>100</v>
      </c>
      <c r="F95" s="3"/>
      <c r="G95" s="2">
        <f t="shared" ref="G95:M95" si="61">G96</f>
        <v>0</v>
      </c>
      <c r="H95" s="67">
        <f t="shared" si="61"/>
        <v>0</v>
      </c>
      <c r="I95" s="67">
        <f t="shared" si="61"/>
        <v>0</v>
      </c>
      <c r="J95" s="67">
        <f>J96</f>
        <v>4670.7700000000004</v>
      </c>
      <c r="K95" s="67">
        <f t="shared" si="61"/>
        <v>-4670.7700000000004</v>
      </c>
      <c r="L95" s="67">
        <f t="shared" si="61"/>
        <v>0</v>
      </c>
      <c r="M95" s="67">
        <f t="shared" si="61"/>
        <v>0</v>
      </c>
      <c r="N95" s="135"/>
    </row>
    <row r="96" spans="1:14" ht="24" customHeight="1" x14ac:dyDescent="0.2">
      <c r="A96" s="4" t="s">
        <v>29</v>
      </c>
      <c r="B96" s="3" t="s">
        <v>276</v>
      </c>
      <c r="C96" s="3" t="s">
        <v>84</v>
      </c>
      <c r="D96" s="3" t="s">
        <v>6</v>
      </c>
      <c r="E96" s="3" t="s">
        <v>100</v>
      </c>
      <c r="F96" s="3" t="s">
        <v>26</v>
      </c>
      <c r="G96" s="2"/>
      <c r="H96" s="67"/>
      <c r="I96" s="67">
        <f>G96+H96</f>
        <v>0</v>
      </c>
      <c r="J96" s="67">
        <v>4670.7700000000004</v>
      </c>
      <c r="K96" s="67">
        <v>-4670.7700000000004</v>
      </c>
      <c r="L96" s="67">
        <f>J96+K96</f>
        <v>0</v>
      </c>
      <c r="M96" s="67"/>
      <c r="N96" s="135"/>
    </row>
    <row r="97" spans="1:14" ht="57.75" customHeight="1" x14ac:dyDescent="0.2">
      <c r="A97" s="4" t="s">
        <v>539</v>
      </c>
      <c r="B97" s="3" t="s">
        <v>276</v>
      </c>
      <c r="C97" s="3" t="s">
        <v>84</v>
      </c>
      <c r="D97" s="3" t="s">
        <v>6</v>
      </c>
      <c r="E97" s="3" t="s">
        <v>616</v>
      </c>
      <c r="F97" s="3"/>
      <c r="G97" s="2">
        <f>G98</f>
        <v>0</v>
      </c>
      <c r="H97" s="67">
        <f t="shared" ref="H97:M97" si="62">H98</f>
        <v>16986.560000000001</v>
      </c>
      <c r="I97" s="67">
        <f t="shared" si="62"/>
        <v>16986.560000000001</v>
      </c>
      <c r="J97" s="67">
        <f t="shared" si="62"/>
        <v>0</v>
      </c>
      <c r="K97" s="67">
        <f t="shared" si="62"/>
        <v>13097.89</v>
      </c>
      <c r="L97" s="67">
        <f t="shared" si="62"/>
        <v>13097.89</v>
      </c>
      <c r="M97" s="67">
        <f t="shared" si="62"/>
        <v>13097.89</v>
      </c>
      <c r="N97" s="135"/>
    </row>
    <row r="98" spans="1:14" ht="24" customHeight="1" x14ac:dyDescent="0.2">
      <c r="A98" s="4" t="s">
        <v>105</v>
      </c>
      <c r="B98" s="3" t="s">
        <v>276</v>
      </c>
      <c r="C98" s="3" t="s">
        <v>84</v>
      </c>
      <c r="D98" s="3" t="s">
        <v>6</v>
      </c>
      <c r="E98" s="3" t="s">
        <v>617</v>
      </c>
      <c r="F98" s="3"/>
      <c r="G98" s="2">
        <f>G99+G101</f>
        <v>0</v>
      </c>
      <c r="H98" s="67">
        <f t="shared" ref="H98:M98" si="63">H99+H101</f>
        <v>16986.560000000001</v>
      </c>
      <c r="I98" s="67">
        <f t="shared" si="63"/>
        <v>16986.560000000001</v>
      </c>
      <c r="J98" s="67">
        <f t="shared" si="63"/>
        <v>0</v>
      </c>
      <c r="K98" s="67">
        <f>K99+K101</f>
        <v>13097.89</v>
      </c>
      <c r="L98" s="67">
        <f t="shared" si="63"/>
        <v>13097.89</v>
      </c>
      <c r="M98" s="67">
        <f t="shared" si="63"/>
        <v>13097.89</v>
      </c>
      <c r="N98" s="135"/>
    </row>
    <row r="99" spans="1:14" ht="41.25" customHeight="1" x14ac:dyDescent="0.2">
      <c r="A99" s="4" t="s">
        <v>540</v>
      </c>
      <c r="B99" s="3" t="s">
        <v>276</v>
      </c>
      <c r="C99" s="3" t="s">
        <v>84</v>
      </c>
      <c r="D99" s="3" t="s">
        <v>6</v>
      </c>
      <c r="E99" s="3" t="s">
        <v>618</v>
      </c>
      <c r="F99" s="3"/>
      <c r="G99" s="2">
        <f t="shared" ref="G99:M99" si="64">G100</f>
        <v>0</v>
      </c>
      <c r="H99" s="67">
        <f t="shared" si="64"/>
        <v>14006.37</v>
      </c>
      <c r="I99" s="67">
        <f t="shared" si="64"/>
        <v>14006.37</v>
      </c>
      <c r="J99" s="67">
        <f t="shared" si="64"/>
        <v>0</v>
      </c>
      <c r="K99" s="67">
        <f t="shared" si="64"/>
        <v>11671.79</v>
      </c>
      <c r="L99" s="67">
        <f t="shared" si="64"/>
        <v>11671.79</v>
      </c>
      <c r="M99" s="67">
        <f t="shared" si="64"/>
        <v>11671.79</v>
      </c>
      <c r="N99" s="135"/>
    </row>
    <row r="100" spans="1:14" ht="24" customHeight="1" x14ac:dyDescent="0.2">
      <c r="A100" s="4" t="s">
        <v>29</v>
      </c>
      <c r="B100" s="3" t="s">
        <v>276</v>
      </c>
      <c r="C100" s="3" t="s">
        <v>84</v>
      </c>
      <c r="D100" s="3" t="s">
        <v>6</v>
      </c>
      <c r="E100" s="3" t="s">
        <v>618</v>
      </c>
      <c r="F100" s="3" t="s">
        <v>26</v>
      </c>
      <c r="G100" s="2"/>
      <c r="H100" s="67">
        <f>14006.37</f>
        <v>14006.37</v>
      </c>
      <c r="I100" s="67">
        <f>G100+H100</f>
        <v>14006.37</v>
      </c>
      <c r="J100" s="67"/>
      <c r="K100" s="67">
        <f>14006.37-2980.394+645.8175</f>
        <v>11671.79</v>
      </c>
      <c r="L100" s="67">
        <f>J100+K100</f>
        <v>11671.79</v>
      </c>
      <c r="M100" s="67">
        <f>14006.37-2980.394+645.8175</f>
        <v>11671.79</v>
      </c>
      <c r="N100" s="135"/>
    </row>
    <row r="101" spans="1:14" ht="36" customHeight="1" x14ac:dyDescent="0.2">
      <c r="A101" s="4" t="s">
        <v>541</v>
      </c>
      <c r="B101" s="3" t="s">
        <v>276</v>
      </c>
      <c r="C101" s="3" t="s">
        <v>84</v>
      </c>
      <c r="D101" s="3" t="s">
        <v>6</v>
      </c>
      <c r="E101" s="3" t="s">
        <v>700</v>
      </c>
      <c r="F101" s="3"/>
      <c r="G101" s="2">
        <f t="shared" ref="G101:M101" si="65">G102</f>
        <v>0</v>
      </c>
      <c r="H101" s="67">
        <f t="shared" si="65"/>
        <v>2980.19</v>
      </c>
      <c r="I101" s="67">
        <f t="shared" si="65"/>
        <v>2980.19</v>
      </c>
      <c r="J101" s="67">
        <f t="shared" si="65"/>
        <v>0</v>
      </c>
      <c r="K101" s="67">
        <f t="shared" si="65"/>
        <v>1426.1</v>
      </c>
      <c r="L101" s="67">
        <f t="shared" si="65"/>
        <v>1426.1</v>
      </c>
      <c r="M101" s="67">
        <f t="shared" si="65"/>
        <v>1426.1</v>
      </c>
      <c r="N101" s="135"/>
    </row>
    <row r="102" spans="1:14" ht="24" customHeight="1" x14ac:dyDescent="0.2">
      <c r="A102" s="4" t="s">
        <v>29</v>
      </c>
      <c r="B102" s="3" t="s">
        <v>276</v>
      </c>
      <c r="C102" s="3" t="s">
        <v>84</v>
      </c>
      <c r="D102" s="3" t="s">
        <v>6</v>
      </c>
      <c r="E102" s="3" t="s">
        <v>700</v>
      </c>
      <c r="F102" s="3" t="s">
        <v>26</v>
      </c>
      <c r="G102" s="2"/>
      <c r="H102" s="67">
        <v>2980.19</v>
      </c>
      <c r="I102" s="67">
        <f>G102+H102</f>
        <v>2980.19</v>
      </c>
      <c r="J102" s="67"/>
      <c r="K102" s="67">
        <v>1426.1</v>
      </c>
      <c r="L102" s="67">
        <f>J102+K102</f>
        <v>1426.1</v>
      </c>
      <c r="M102" s="67">
        <v>1426.1</v>
      </c>
      <c r="N102" s="135"/>
    </row>
    <row r="103" spans="1:14" ht="37.5" hidden="1" customHeight="1" x14ac:dyDescent="0.2">
      <c r="A103" s="4" t="s">
        <v>470</v>
      </c>
      <c r="B103" s="3" t="s">
        <v>276</v>
      </c>
      <c r="C103" s="3" t="s">
        <v>84</v>
      </c>
      <c r="D103" s="3" t="s">
        <v>6</v>
      </c>
      <c r="E103" s="3" t="s">
        <v>463</v>
      </c>
      <c r="F103" s="3"/>
      <c r="G103" s="74">
        <f t="shared" ref="G103:M103" si="66">G104</f>
        <v>0</v>
      </c>
      <c r="H103" s="338">
        <f t="shared" si="66"/>
        <v>0</v>
      </c>
      <c r="I103" s="338">
        <f t="shared" si="66"/>
        <v>0</v>
      </c>
      <c r="J103" s="338">
        <f t="shared" si="66"/>
        <v>0</v>
      </c>
      <c r="K103" s="338">
        <f t="shared" si="66"/>
        <v>0</v>
      </c>
      <c r="L103" s="338">
        <f t="shared" si="66"/>
        <v>0</v>
      </c>
      <c r="M103" s="338">
        <f t="shared" si="66"/>
        <v>0</v>
      </c>
      <c r="N103" s="135"/>
    </row>
    <row r="104" spans="1:14" ht="34.5" hidden="1" customHeight="1" x14ac:dyDescent="0.2">
      <c r="A104" s="4" t="s">
        <v>29</v>
      </c>
      <c r="B104" s="3" t="s">
        <v>276</v>
      </c>
      <c r="C104" s="3" t="s">
        <v>84</v>
      </c>
      <c r="D104" s="3" t="s">
        <v>6</v>
      </c>
      <c r="E104" s="3" t="s">
        <v>463</v>
      </c>
      <c r="F104" s="3" t="s">
        <v>26</v>
      </c>
      <c r="G104" s="2"/>
      <c r="H104" s="338"/>
      <c r="I104" s="67">
        <f>G104+H104</f>
        <v>0</v>
      </c>
      <c r="J104" s="338"/>
      <c r="K104" s="338"/>
      <c r="L104" s="67">
        <f>J104+K104</f>
        <v>0</v>
      </c>
      <c r="M104" s="338"/>
      <c r="N104" s="135"/>
    </row>
    <row r="105" spans="1:14" ht="12.75" customHeight="1" x14ac:dyDescent="0.2">
      <c r="A105" s="4" t="s">
        <v>97</v>
      </c>
      <c r="B105" s="3" t="s">
        <v>276</v>
      </c>
      <c r="C105" s="3" t="s">
        <v>84</v>
      </c>
      <c r="D105" s="3" t="s">
        <v>84</v>
      </c>
      <c r="E105" s="3"/>
      <c r="F105" s="3"/>
      <c r="G105" s="2">
        <f>G106+G113</f>
        <v>1426.1</v>
      </c>
      <c r="H105" s="67">
        <f t="shared" ref="H105:M105" si="67">H106+H113</f>
        <v>5.3</v>
      </c>
      <c r="I105" s="67">
        <f t="shared" si="67"/>
        <v>1431.4</v>
      </c>
      <c r="J105" s="67">
        <f t="shared" si="67"/>
        <v>1426.1</v>
      </c>
      <c r="K105" s="67">
        <f t="shared" si="67"/>
        <v>5.3</v>
      </c>
      <c r="L105" s="67">
        <f t="shared" si="67"/>
        <v>1431.4</v>
      </c>
      <c r="M105" s="67">
        <f t="shared" si="67"/>
        <v>1431.4</v>
      </c>
      <c r="N105" s="135"/>
    </row>
    <row r="106" spans="1:14" ht="42.75" customHeight="1" x14ac:dyDescent="0.2">
      <c r="A106" s="4" t="s">
        <v>335</v>
      </c>
      <c r="B106" s="3" t="s">
        <v>276</v>
      </c>
      <c r="C106" s="3" t="s">
        <v>84</v>
      </c>
      <c r="D106" s="3" t="s">
        <v>84</v>
      </c>
      <c r="E106" s="3" t="s">
        <v>60</v>
      </c>
      <c r="F106" s="3"/>
      <c r="G106" s="73">
        <f t="shared" ref="G106:M106" si="68">G107</f>
        <v>1426.1</v>
      </c>
      <c r="H106" s="328">
        <f t="shared" si="68"/>
        <v>-1426.1</v>
      </c>
      <c r="I106" s="328">
        <f t="shared" si="68"/>
        <v>0</v>
      </c>
      <c r="J106" s="328">
        <f t="shared" si="68"/>
        <v>1426.1</v>
      </c>
      <c r="K106" s="328">
        <f t="shared" si="68"/>
        <v>-1426.1</v>
      </c>
      <c r="L106" s="328">
        <f t="shared" si="68"/>
        <v>0</v>
      </c>
      <c r="M106" s="328">
        <f t="shared" si="68"/>
        <v>0</v>
      </c>
      <c r="N106" s="135"/>
    </row>
    <row r="107" spans="1:14" ht="26.25" customHeight="1" x14ac:dyDescent="0.2">
      <c r="A107" s="4" t="s">
        <v>338</v>
      </c>
      <c r="B107" s="3" t="s">
        <v>276</v>
      </c>
      <c r="C107" s="3" t="s">
        <v>84</v>
      </c>
      <c r="D107" s="3" t="s">
        <v>84</v>
      </c>
      <c r="E107" s="3" t="s">
        <v>339</v>
      </c>
      <c r="F107" s="3"/>
      <c r="G107" s="73">
        <f t="shared" ref="G107:L107" si="69">G108+G110</f>
        <v>1426.1</v>
      </c>
      <c r="H107" s="328">
        <f t="shared" ref="H107:I107" si="70">H108+H110</f>
        <v>-1426.1</v>
      </c>
      <c r="I107" s="328">
        <f t="shared" si="70"/>
        <v>0</v>
      </c>
      <c r="J107" s="328">
        <f t="shared" si="69"/>
        <v>1426.1</v>
      </c>
      <c r="K107" s="328">
        <f t="shared" si="69"/>
        <v>-1426.1</v>
      </c>
      <c r="L107" s="328">
        <f t="shared" si="69"/>
        <v>0</v>
      </c>
      <c r="M107" s="328">
        <f t="shared" ref="M107" si="71">M108+M110</f>
        <v>0</v>
      </c>
      <c r="N107" s="135"/>
    </row>
    <row r="108" spans="1:14" ht="27" hidden="1" customHeight="1" x14ac:dyDescent="0.2">
      <c r="A108" s="4" t="s">
        <v>340</v>
      </c>
      <c r="B108" s="3" t="s">
        <v>276</v>
      </c>
      <c r="C108" s="3" t="s">
        <v>84</v>
      </c>
      <c r="D108" s="3" t="s">
        <v>84</v>
      </c>
      <c r="E108" s="3" t="s">
        <v>341</v>
      </c>
      <c r="F108" s="3"/>
      <c r="G108" s="73">
        <f t="shared" ref="G108:M108" si="72">G109</f>
        <v>0</v>
      </c>
      <c r="H108" s="328">
        <f t="shared" si="72"/>
        <v>0</v>
      </c>
      <c r="I108" s="328">
        <f t="shared" si="72"/>
        <v>0</v>
      </c>
      <c r="J108" s="328">
        <f t="shared" si="72"/>
        <v>0</v>
      </c>
      <c r="K108" s="328">
        <f t="shared" si="72"/>
        <v>0</v>
      </c>
      <c r="L108" s="328">
        <f t="shared" si="72"/>
        <v>0</v>
      </c>
      <c r="M108" s="328">
        <f t="shared" si="72"/>
        <v>0</v>
      </c>
      <c r="N108" s="135"/>
    </row>
    <row r="109" spans="1:14" ht="24" hidden="1" customHeight="1" x14ac:dyDescent="0.2">
      <c r="A109" s="4" t="s">
        <v>29</v>
      </c>
      <c r="B109" s="3" t="s">
        <v>276</v>
      </c>
      <c r="C109" s="3" t="s">
        <v>84</v>
      </c>
      <c r="D109" s="3" t="s">
        <v>84</v>
      </c>
      <c r="E109" s="3" t="s">
        <v>341</v>
      </c>
      <c r="F109" s="3" t="s">
        <v>26</v>
      </c>
      <c r="G109" s="2"/>
      <c r="H109" s="328"/>
      <c r="I109" s="67">
        <f>G109+H109</f>
        <v>0</v>
      </c>
      <c r="J109" s="328">
        <v>0</v>
      </c>
      <c r="K109" s="328"/>
      <c r="L109" s="67">
        <f>J109+K109</f>
        <v>0</v>
      </c>
      <c r="M109" s="328"/>
      <c r="N109" s="135"/>
    </row>
    <row r="110" spans="1:14" ht="36" customHeight="1" x14ac:dyDescent="0.2">
      <c r="A110" s="4" t="s">
        <v>478</v>
      </c>
      <c r="B110" s="3" t="s">
        <v>276</v>
      </c>
      <c r="C110" s="3" t="s">
        <v>84</v>
      </c>
      <c r="D110" s="3" t="s">
        <v>84</v>
      </c>
      <c r="E110" s="3" t="s">
        <v>342</v>
      </c>
      <c r="F110" s="3"/>
      <c r="G110" s="73">
        <f t="shared" ref="G110" si="73">G112+G111</f>
        <v>1426.1</v>
      </c>
      <c r="H110" s="328">
        <f t="shared" ref="H110:I110" si="74">H112+H111</f>
        <v>-1426.1</v>
      </c>
      <c r="I110" s="328">
        <f t="shared" si="74"/>
        <v>0</v>
      </c>
      <c r="J110" s="328">
        <f t="shared" ref="J110:L110" si="75">J112+J111</f>
        <v>1426.1</v>
      </c>
      <c r="K110" s="328">
        <f t="shared" si="75"/>
        <v>-1426.1</v>
      </c>
      <c r="L110" s="328">
        <f t="shared" si="75"/>
        <v>0</v>
      </c>
      <c r="M110" s="328">
        <f t="shared" ref="M110" si="76">M112+M111</f>
        <v>0</v>
      </c>
      <c r="N110" s="135"/>
    </row>
    <row r="111" spans="1:14" ht="12.75" customHeight="1" x14ac:dyDescent="0.2">
      <c r="A111" s="4" t="s">
        <v>45</v>
      </c>
      <c r="B111" s="3" t="s">
        <v>276</v>
      </c>
      <c r="C111" s="3" t="s">
        <v>84</v>
      </c>
      <c r="D111" s="3" t="s">
        <v>84</v>
      </c>
      <c r="E111" s="3" t="s">
        <v>342</v>
      </c>
      <c r="F111" s="3" t="s">
        <v>43</v>
      </c>
      <c r="G111" s="2">
        <v>275.3</v>
      </c>
      <c r="H111" s="328">
        <v>-275.3</v>
      </c>
      <c r="I111" s="67">
        <f>G111+H111</f>
        <v>0</v>
      </c>
      <c r="J111" s="328">
        <v>275.3</v>
      </c>
      <c r="K111" s="328">
        <v>-275.3</v>
      </c>
      <c r="L111" s="67">
        <f>J111+K111</f>
        <v>0</v>
      </c>
      <c r="M111" s="328"/>
      <c r="N111" s="135"/>
    </row>
    <row r="112" spans="1:14" ht="24" customHeight="1" x14ac:dyDescent="0.2">
      <c r="A112" s="4" t="s">
        <v>29</v>
      </c>
      <c r="B112" s="3" t="s">
        <v>276</v>
      </c>
      <c r="C112" s="3" t="s">
        <v>84</v>
      </c>
      <c r="D112" s="3" t="s">
        <v>84</v>
      </c>
      <c r="E112" s="3" t="s">
        <v>342</v>
      </c>
      <c r="F112" s="3" t="s">
        <v>26</v>
      </c>
      <c r="G112" s="2">
        <v>1150.8</v>
      </c>
      <c r="H112" s="328">
        <v>-1150.8</v>
      </c>
      <c r="I112" s="67">
        <f>G112+H112</f>
        <v>0</v>
      </c>
      <c r="J112" s="328">
        <v>1150.8</v>
      </c>
      <c r="K112" s="328">
        <v>-1150.8</v>
      </c>
      <c r="L112" s="67">
        <f>J112+K112</f>
        <v>0</v>
      </c>
      <c r="M112" s="328"/>
      <c r="N112" s="135"/>
    </row>
    <row r="113" spans="1:14" ht="60" customHeight="1" x14ac:dyDescent="0.2">
      <c r="A113" s="4" t="s">
        <v>539</v>
      </c>
      <c r="B113" s="3" t="s">
        <v>276</v>
      </c>
      <c r="C113" s="3" t="s">
        <v>84</v>
      </c>
      <c r="D113" s="3" t="s">
        <v>84</v>
      </c>
      <c r="E113" s="3" t="s">
        <v>616</v>
      </c>
      <c r="F113" s="3"/>
      <c r="G113" s="73">
        <f>G114</f>
        <v>0</v>
      </c>
      <c r="H113" s="328">
        <f t="shared" ref="H113:M113" si="77">H114</f>
        <v>1431.4</v>
      </c>
      <c r="I113" s="328">
        <f t="shared" si="77"/>
        <v>1431.4</v>
      </c>
      <c r="J113" s="328">
        <f t="shared" si="77"/>
        <v>0</v>
      </c>
      <c r="K113" s="328">
        <f t="shared" si="77"/>
        <v>1431.4</v>
      </c>
      <c r="L113" s="328">
        <f t="shared" si="77"/>
        <v>1431.4</v>
      </c>
      <c r="M113" s="328">
        <f t="shared" si="77"/>
        <v>1431.4</v>
      </c>
      <c r="N113" s="135"/>
    </row>
    <row r="114" spans="1:14" ht="26.25" customHeight="1" x14ac:dyDescent="0.2">
      <c r="A114" s="4" t="s">
        <v>542</v>
      </c>
      <c r="B114" s="3" t="s">
        <v>276</v>
      </c>
      <c r="C114" s="3" t="s">
        <v>84</v>
      </c>
      <c r="D114" s="3" t="s">
        <v>84</v>
      </c>
      <c r="E114" s="3" t="s">
        <v>619</v>
      </c>
      <c r="F114" s="3"/>
      <c r="G114" s="73">
        <f t="shared" ref="G114:M114" si="78">G115+G117</f>
        <v>0</v>
      </c>
      <c r="H114" s="328">
        <f t="shared" si="78"/>
        <v>1431.4</v>
      </c>
      <c r="I114" s="328">
        <f t="shared" si="78"/>
        <v>1431.4</v>
      </c>
      <c r="J114" s="328">
        <f t="shared" si="78"/>
        <v>0</v>
      </c>
      <c r="K114" s="328">
        <f t="shared" si="78"/>
        <v>1431.4</v>
      </c>
      <c r="L114" s="328">
        <f t="shared" si="78"/>
        <v>1431.4</v>
      </c>
      <c r="M114" s="328">
        <f t="shared" si="78"/>
        <v>1431.4</v>
      </c>
      <c r="N114" s="135"/>
    </row>
    <row r="115" spans="1:14" ht="27" hidden="1" customHeight="1" x14ac:dyDescent="0.2">
      <c r="A115" s="4" t="s">
        <v>340</v>
      </c>
      <c r="B115" s="3" t="s">
        <v>276</v>
      </c>
      <c r="C115" s="3" t="s">
        <v>84</v>
      </c>
      <c r="D115" s="3" t="s">
        <v>84</v>
      </c>
      <c r="E115" s="3" t="s">
        <v>620</v>
      </c>
      <c r="F115" s="3"/>
      <c r="G115" s="73">
        <f t="shared" ref="G115:M115" si="79">G116</f>
        <v>0</v>
      </c>
      <c r="H115" s="328">
        <f t="shared" si="79"/>
        <v>0</v>
      </c>
      <c r="I115" s="328">
        <f t="shared" si="79"/>
        <v>0</v>
      </c>
      <c r="J115" s="328">
        <f t="shared" si="79"/>
        <v>0</v>
      </c>
      <c r="K115" s="328">
        <f t="shared" si="79"/>
        <v>0</v>
      </c>
      <c r="L115" s="328">
        <f t="shared" si="79"/>
        <v>0</v>
      </c>
      <c r="M115" s="328">
        <f t="shared" si="79"/>
        <v>0</v>
      </c>
      <c r="N115" s="135"/>
    </row>
    <row r="116" spans="1:14" ht="24" hidden="1" customHeight="1" x14ac:dyDescent="0.2">
      <c r="A116" s="4" t="s">
        <v>29</v>
      </c>
      <c r="B116" s="3" t="s">
        <v>276</v>
      </c>
      <c r="C116" s="3" t="s">
        <v>84</v>
      </c>
      <c r="D116" s="3" t="s">
        <v>84</v>
      </c>
      <c r="E116" s="3" t="s">
        <v>620</v>
      </c>
      <c r="F116" s="3" t="s">
        <v>26</v>
      </c>
      <c r="G116" s="2"/>
      <c r="H116" s="328"/>
      <c r="I116" s="67">
        <f>G116+H116</f>
        <v>0</v>
      </c>
      <c r="J116" s="328">
        <v>0</v>
      </c>
      <c r="K116" s="328"/>
      <c r="L116" s="67">
        <f>J116+K116</f>
        <v>0</v>
      </c>
      <c r="M116" s="328"/>
      <c r="N116" s="135"/>
    </row>
    <row r="117" spans="1:14" ht="36" customHeight="1" x14ac:dyDescent="0.2">
      <c r="A117" s="4" t="s">
        <v>478</v>
      </c>
      <c r="B117" s="3" t="s">
        <v>276</v>
      </c>
      <c r="C117" s="3" t="s">
        <v>84</v>
      </c>
      <c r="D117" s="3" t="s">
        <v>84</v>
      </c>
      <c r="E117" s="3" t="s">
        <v>621</v>
      </c>
      <c r="F117" s="3"/>
      <c r="G117" s="73">
        <f>G119+G118</f>
        <v>0</v>
      </c>
      <c r="H117" s="328">
        <f t="shared" ref="H117:M117" si="80">H119+H118</f>
        <v>1431.4</v>
      </c>
      <c r="I117" s="328">
        <f t="shared" si="80"/>
        <v>1431.4</v>
      </c>
      <c r="J117" s="328">
        <f t="shared" si="80"/>
        <v>0</v>
      </c>
      <c r="K117" s="328">
        <f t="shared" si="80"/>
        <v>1431.4</v>
      </c>
      <c r="L117" s="328">
        <f t="shared" si="80"/>
        <v>1431.4</v>
      </c>
      <c r="M117" s="328">
        <f t="shared" si="80"/>
        <v>1431.4</v>
      </c>
      <c r="N117" s="135"/>
    </row>
    <row r="118" spans="1:14" ht="12.75" customHeight="1" x14ac:dyDescent="0.2">
      <c r="A118" s="4" t="s">
        <v>45</v>
      </c>
      <c r="B118" s="3" t="s">
        <v>276</v>
      </c>
      <c r="C118" s="3" t="s">
        <v>84</v>
      </c>
      <c r="D118" s="3" t="s">
        <v>84</v>
      </c>
      <c r="E118" s="3" t="s">
        <v>621</v>
      </c>
      <c r="F118" s="3" t="s">
        <v>43</v>
      </c>
      <c r="G118" s="2"/>
      <c r="H118" s="328">
        <v>233.3</v>
      </c>
      <c r="I118" s="67">
        <f>G118+H118</f>
        <v>233.3</v>
      </c>
      <c r="J118" s="328"/>
      <c r="K118" s="328">
        <v>233.3</v>
      </c>
      <c r="L118" s="67">
        <f>J118+K118</f>
        <v>233.3</v>
      </c>
      <c r="M118" s="328">
        <v>233.3</v>
      </c>
      <c r="N118" s="135"/>
    </row>
    <row r="119" spans="1:14" ht="24" customHeight="1" x14ac:dyDescent="0.2">
      <c r="A119" s="4" t="s">
        <v>29</v>
      </c>
      <c r="B119" s="3" t="s">
        <v>276</v>
      </c>
      <c r="C119" s="3" t="s">
        <v>84</v>
      </c>
      <c r="D119" s="3" t="s">
        <v>84</v>
      </c>
      <c r="E119" s="3" t="s">
        <v>621</v>
      </c>
      <c r="F119" s="3" t="s">
        <v>26</v>
      </c>
      <c r="G119" s="2"/>
      <c r="H119" s="328">
        <v>1198.0999999999999</v>
      </c>
      <c r="I119" s="67">
        <f>G119+H119</f>
        <v>1198.0999999999999</v>
      </c>
      <c r="J119" s="328"/>
      <c r="K119" s="328">
        <v>1198.0999999999999</v>
      </c>
      <c r="L119" s="67">
        <f>J119+K119</f>
        <v>1198.0999999999999</v>
      </c>
      <c r="M119" s="328">
        <v>1198.0999999999999</v>
      </c>
      <c r="N119" s="135"/>
    </row>
    <row r="120" spans="1:14" ht="12.75" customHeight="1" x14ac:dyDescent="0.2">
      <c r="A120" s="4" t="s">
        <v>96</v>
      </c>
      <c r="B120" s="3" t="s">
        <v>276</v>
      </c>
      <c r="C120" s="3" t="s">
        <v>84</v>
      </c>
      <c r="D120" s="3" t="s">
        <v>71</v>
      </c>
      <c r="E120" s="3"/>
      <c r="F120" s="3"/>
      <c r="G120" s="2">
        <f>G121+G125+G132+G140+G144+G151+G159</f>
        <v>12539.983</v>
      </c>
      <c r="H120" s="67">
        <f t="shared" ref="H120:M120" si="81">H121+H125+H132+H140+H144+H151+H159</f>
        <v>586.95000000000005</v>
      </c>
      <c r="I120" s="67">
        <f t="shared" si="81"/>
        <v>13126.93</v>
      </c>
      <c r="J120" s="67">
        <f t="shared" si="81"/>
        <v>12539.98</v>
      </c>
      <c r="K120" s="67">
        <f t="shared" si="81"/>
        <v>1067.3699999999999</v>
      </c>
      <c r="L120" s="67">
        <f t="shared" si="81"/>
        <v>13607.35</v>
      </c>
      <c r="M120" s="67">
        <f t="shared" si="81"/>
        <v>12603.45</v>
      </c>
      <c r="N120" s="135"/>
    </row>
    <row r="121" spans="1:14" ht="48" customHeight="1" x14ac:dyDescent="0.2">
      <c r="A121" s="4" t="s">
        <v>344</v>
      </c>
      <c r="B121" s="3" t="s">
        <v>276</v>
      </c>
      <c r="C121" s="3" t="s">
        <v>84</v>
      </c>
      <c r="D121" s="3" t="s">
        <v>71</v>
      </c>
      <c r="E121" s="3" t="s">
        <v>95</v>
      </c>
      <c r="F121" s="3"/>
      <c r="G121" s="2">
        <f t="shared" ref="G121:M122" si="82">G122</f>
        <v>1144.8599999999999</v>
      </c>
      <c r="H121" s="67">
        <f t="shared" si="82"/>
        <v>-1144.8599999999999</v>
      </c>
      <c r="I121" s="67">
        <f t="shared" si="82"/>
        <v>0</v>
      </c>
      <c r="J121" s="67">
        <f t="shared" si="82"/>
        <v>1144.8599999999999</v>
      </c>
      <c r="K121" s="67">
        <f t="shared" si="82"/>
        <v>-1144.8599999999999</v>
      </c>
      <c r="L121" s="67">
        <f t="shared" si="82"/>
        <v>0</v>
      </c>
      <c r="M121" s="67">
        <f t="shared" si="82"/>
        <v>0</v>
      </c>
      <c r="N121" s="135"/>
    </row>
    <row r="122" spans="1:14" ht="48" customHeight="1" x14ac:dyDescent="0.2">
      <c r="A122" s="4" t="s">
        <v>346</v>
      </c>
      <c r="B122" s="3" t="s">
        <v>276</v>
      </c>
      <c r="C122" s="3" t="s">
        <v>84</v>
      </c>
      <c r="D122" s="3" t="s">
        <v>71</v>
      </c>
      <c r="E122" s="3" t="s">
        <v>343</v>
      </c>
      <c r="F122" s="3"/>
      <c r="G122" s="2">
        <f t="shared" si="82"/>
        <v>1144.8599999999999</v>
      </c>
      <c r="H122" s="67">
        <f t="shared" si="82"/>
        <v>-1144.8599999999999</v>
      </c>
      <c r="I122" s="67">
        <f t="shared" si="82"/>
        <v>0</v>
      </c>
      <c r="J122" s="67">
        <f t="shared" si="82"/>
        <v>1144.8599999999999</v>
      </c>
      <c r="K122" s="67">
        <f t="shared" si="82"/>
        <v>-1144.8599999999999</v>
      </c>
      <c r="L122" s="67">
        <f t="shared" si="82"/>
        <v>0</v>
      </c>
      <c r="M122" s="67">
        <f t="shared" si="82"/>
        <v>0</v>
      </c>
      <c r="N122" s="135"/>
    </row>
    <row r="123" spans="1:14" ht="24" customHeight="1" x14ac:dyDescent="0.2">
      <c r="A123" s="4" t="s">
        <v>92</v>
      </c>
      <c r="B123" s="3" t="s">
        <v>276</v>
      </c>
      <c r="C123" s="3" t="s">
        <v>84</v>
      </c>
      <c r="D123" s="3" t="s">
        <v>71</v>
      </c>
      <c r="E123" s="3" t="s">
        <v>94</v>
      </c>
      <c r="F123" s="3"/>
      <c r="G123" s="2">
        <f t="shared" ref="G123:M123" si="83">G124</f>
        <v>1144.8599999999999</v>
      </c>
      <c r="H123" s="67">
        <f t="shared" si="83"/>
        <v>-1144.8599999999999</v>
      </c>
      <c r="I123" s="67">
        <f t="shared" si="83"/>
        <v>0</v>
      </c>
      <c r="J123" s="67">
        <f t="shared" si="83"/>
        <v>1144.8599999999999</v>
      </c>
      <c r="K123" s="67">
        <f t="shared" si="83"/>
        <v>-1144.8599999999999</v>
      </c>
      <c r="L123" s="67">
        <f t="shared" si="83"/>
        <v>0</v>
      </c>
      <c r="M123" s="67">
        <f t="shared" si="83"/>
        <v>0</v>
      </c>
      <c r="N123" s="135"/>
    </row>
    <row r="124" spans="1:14" ht="60" customHeight="1" x14ac:dyDescent="0.2">
      <c r="A124" s="4" t="s">
        <v>38</v>
      </c>
      <c r="B124" s="3" t="s">
        <v>276</v>
      </c>
      <c r="C124" s="3" t="s">
        <v>84</v>
      </c>
      <c r="D124" s="3" t="s">
        <v>71</v>
      </c>
      <c r="E124" s="3" t="s">
        <v>94</v>
      </c>
      <c r="F124" s="3" t="s">
        <v>34</v>
      </c>
      <c r="G124" s="2">
        <v>1144.8599999999999</v>
      </c>
      <c r="H124" s="67">
        <v>-1144.8599999999999</v>
      </c>
      <c r="I124" s="67">
        <f>G124+H124</f>
        <v>0</v>
      </c>
      <c r="J124" s="67">
        <f>1100.83+44.03</f>
        <v>1144.8599999999999</v>
      </c>
      <c r="K124" s="67">
        <v>-1144.8599999999999</v>
      </c>
      <c r="L124" s="67">
        <f>J124+K124</f>
        <v>0</v>
      </c>
      <c r="M124" s="67"/>
      <c r="N124" s="135"/>
    </row>
    <row r="125" spans="1:14" ht="73.5" customHeight="1" x14ac:dyDescent="0.2">
      <c r="A125" s="4" t="s">
        <v>345</v>
      </c>
      <c r="B125" s="3" t="s">
        <v>276</v>
      </c>
      <c r="C125" s="3" t="s">
        <v>84</v>
      </c>
      <c r="D125" s="3" t="s">
        <v>71</v>
      </c>
      <c r="E125" s="3" t="s">
        <v>93</v>
      </c>
      <c r="F125" s="3"/>
      <c r="G125" s="2">
        <f t="shared" ref="G125:M125" si="84">G126</f>
        <v>4486.4399999999996</v>
      </c>
      <c r="H125" s="67">
        <f t="shared" si="84"/>
        <v>-4486.4399999999996</v>
      </c>
      <c r="I125" s="67">
        <f t="shared" si="84"/>
        <v>0</v>
      </c>
      <c r="J125" s="67">
        <f t="shared" si="84"/>
        <v>4486.4399999999996</v>
      </c>
      <c r="K125" s="67">
        <f t="shared" si="84"/>
        <v>-4486.4399999999996</v>
      </c>
      <c r="L125" s="67">
        <f t="shared" si="84"/>
        <v>0</v>
      </c>
      <c r="M125" s="67">
        <f t="shared" si="84"/>
        <v>0</v>
      </c>
      <c r="N125" s="135"/>
    </row>
    <row r="126" spans="1:14" ht="37.5" customHeight="1" x14ac:dyDescent="0.2">
      <c r="A126" s="4" t="s">
        <v>347</v>
      </c>
      <c r="B126" s="3" t="s">
        <v>276</v>
      </c>
      <c r="C126" s="3" t="s">
        <v>84</v>
      </c>
      <c r="D126" s="3" t="s">
        <v>71</v>
      </c>
      <c r="E126" s="3" t="s">
        <v>348</v>
      </c>
      <c r="F126" s="3"/>
      <c r="G126" s="2">
        <f t="shared" ref="G126:L126" si="85">G127+G129</f>
        <v>4486.4399999999996</v>
      </c>
      <c r="H126" s="67">
        <f t="shared" ref="H126:I126" si="86">H127+H129</f>
        <v>-4486.4399999999996</v>
      </c>
      <c r="I126" s="67">
        <f t="shared" si="86"/>
        <v>0</v>
      </c>
      <c r="J126" s="67">
        <f t="shared" si="85"/>
        <v>4486.4399999999996</v>
      </c>
      <c r="K126" s="67">
        <f t="shared" si="85"/>
        <v>-4486.4399999999996</v>
      </c>
      <c r="L126" s="67">
        <f t="shared" si="85"/>
        <v>0</v>
      </c>
      <c r="M126" s="67">
        <f t="shared" ref="M126" si="87">M127+M129</f>
        <v>0</v>
      </c>
      <c r="N126" s="135"/>
    </row>
    <row r="127" spans="1:14" ht="24" customHeight="1" x14ac:dyDescent="0.2">
      <c r="A127" s="4" t="s">
        <v>92</v>
      </c>
      <c r="B127" s="3" t="s">
        <v>276</v>
      </c>
      <c r="C127" s="3" t="s">
        <v>84</v>
      </c>
      <c r="D127" s="3" t="s">
        <v>71</v>
      </c>
      <c r="E127" s="3" t="s">
        <v>91</v>
      </c>
      <c r="F127" s="3"/>
      <c r="G127" s="2">
        <f t="shared" ref="G127:M127" si="88">G128</f>
        <v>4029.94</v>
      </c>
      <c r="H127" s="67">
        <f t="shared" si="88"/>
        <v>-4029.94</v>
      </c>
      <c r="I127" s="67">
        <f t="shared" si="88"/>
        <v>0</v>
      </c>
      <c r="J127" s="67">
        <f t="shared" si="88"/>
        <v>4029.94</v>
      </c>
      <c r="K127" s="67">
        <f t="shared" si="88"/>
        <v>-4029.94</v>
      </c>
      <c r="L127" s="67">
        <f t="shared" si="88"/>
        <v>0</v>
      </c>
      <c r="M127" s="67">
        <f t="shared" si="88"/>
        <v>0</v>
      </c>
      <c r="N127" s="135"/>
    </row>
    <row r="128" spans="1:14" ht="60" customHeight="1" x14ac:dyDescent="0.2">
      <c r="A128" s="4" t="s">
        <v>38</v>
      </c>
      <c r="B128" s="3" t="s">
        <v>276</v>
      </c>
      <c r="C128" s="3" t="s">
        <v>84</v>
      </c>
      <c r="D128" s="3" t="s">
        <v>71</v>
      </c>
      <c r="E128" s="3" t="s">
        <v>91</v>
      </c>
      <c r="F128" s="3" t="s">
        <v>34</v>
      </c>
      <c r="G128" s="2">
        <v>4029.94</v>
      </c>
      <c r="H128" s="67">
        <v>-4029.94</v>
      </c>
      <c r="I128" s="67">
        <f>G128+H128</f>
        <v>0</v>
      </c>
      <c r="J128" s="67">
        <v>4029.94</v>
      </c>
      <c r="K128" s="67">
        <v>-4029.94</v>
      </c>
      <c r="L128" s="67">
        <f>J128+K128</f>
        <v>0</v>
      </c>
      <c r="M128" s="67"/>
      <c r="N128" s="135"/>
    </row>
    <row r="129" spans="1:14" ht="24" customHeight="1" x14ac:dyDescent="0.2">
      <c r="A129" s="4" t="s">
        <v>90</v>
      </c>
      <c r="B129" s="3" t="s">
        <v>276</v>
      </c>
      <c r="C129" s="3" t="s">
        <v>84</v>
      </c>
      <c r="D129" s="3" t="s">
        <v>71</v>
      </c>
      <c r="E129" s="3" t="s">
        <v>89</v>
      </c>
      <c r="F129" s="3"/>
      <c r="G129" s="2">
        <f t="shared" ref="G129" si="89">G130+G131</f>
        <v>456.5</v>
      </c>
      <c r="H129" s="67">
        <f t="shared" ref="H129:I129" si="90">H130+H131</f>
        <v>-456.5</v>
      </c>
      <c r="I129" s="67">
        <f t="shared" si="90"/>
        <v>0</v>
      </c>
      <c r="J129" s="67">
        <f t="shared" ref="J129:L129" si="91">J130+J131</f>
        <v>456.5</v>
      </c>
      <c r="K129" s="67">
        <f t="shared" si="91"/>
        <v>-456.5</v>
      </c>
      <c r="L129" s="67">
        <f t="shared" si="91"/>
        <v>0</v>
      </c>
      <c r="M129" s="67">
        <f t="shared" ref="M129" si="92">M130+M131</f>
        <v>0</v>
      </c>
      <c r="N129" s="135"/>
    </row>
    <row r="130" spans="1:14" ht="24" customHeight="1" x14ac:dyDescent="0.2">
      <c r="A130" s="4" t="s">
        <v>47</v>
      </c>
      <c r="B130" s="3" t="s">
        <v>276</v>
      </c>
      <c r="C130" s="3" t="s">
        <v>84</v>
      </c>
      <c r="D130" s="3" t="s">
        <v>71</v>
      </c>
      <c r="E130" s="3" t="s">
        <v>89</v>
      </c>
      <c r="F130" s="3" t="s">
        <v>51</v>
      </c>
      <c r="G130" s="2">
        <v>445</v>
      </c>
      <c r="H130" s="67">
        <v>-445</v>
      </c>
      <c r="I130" s="67">
        <f>G130+H130</f>
        <v>0</v>
      </c>
      <c r="J130" s="67">
        <v>445</v>
      </c>
      <c r="K130" s="67">
        <v>-445</v>
      </c>
      <c r="L130" s="67">
        <f>J130+K130</f>
        <v>0</v>
      </c>
      <c r="M130" s="67"/>
      <c r="N130" s="135"/>
    </row>
    <row r="131" spans="1:14" ht="24" customHeight="1" x14ac:dyDescent="0.2">
      <c r="A131" s="4" t="s">
        <v>77</v>
      </c>
      <c r="B131" s="3" t="s">
        <v>276</v>
      </c>
      <c r="C131" s="3" t="s">
        <v>84</v>
      </c>
      <c r="D131" s="3" t="s">
        <v>71</v>
      </c>
      <c r="E131" s="3" t="s">
        <v>89</v>
      </c>
      <c r="F131" s="3" t="s">
        <v>88</v>
      </c>
      <c r="G131" s="2">
        <v>11.5</v>
      </c>
      <c r="H131" s="67">
        <v>-11.5</v>
      </c>
      <c r="I131" s="67">
        <f>G131+H131</f>
        <v>0</v>
      </c>
      <c r="J131" s="67">
        <v>11.5</v>
      </c>
      <c r="K131" s="67">
        <v>-11.5</v>
      </c>
      <c r="L131" s="67">
        <f>J131+K131</f>
        <v>0</v>
      </c>
      <c r="M131" s="67"/>
      <c r="N131" s="135"/>
    </row>
    <row r="132" spans="1:14" ht="72" customHeight="1" x14ac:dyDescent="0.2">
      <c r="A132" s="4" t="s">
        <v>473</v>
      </c>
      <c r="B132" s="3" t="s">
        <v>276</v>
      </c>
      <c r="C132" s="3" t="s">
        <v>84</v>
      </c>
      <c r="D132" s="3" t="s">
        <v>71</v>
      </c>
      <c r="E132" s="3" t="s">
        <v>87</v>
      </c>
      <c r="F132" s="3"/>
      <c r="G132" s="2">
        <f t="shared" ref="G132:L132" si="93">G133+G138</f>
        <v>6908.683</v>
      </c>
      <c r="H132" s="67">
        <f t="shared" ref="H132:I132" si="94">H133+H138</f>
        <v>-6908.68</v>
      </c>
      <c r="I132" s="67">
        <f t="shared" si="94"/>
        <v>0</v>
      </c>
      <c r="J132" s="67">
        <f t="shared" si="93"/>
        <v>6908.68</v>
      </c>
      <c r="K132" s="67">
        <f t="shared" si="93"/>
        <v>-6908.68</v>
      </c>
      <c r="L132" s="67">
        <f t="shared" si="93"/>
        <v>0</v>
      </c>
      <c r="M132" s="67">
        <f t="shared" ref="M132" si="95">M133+M138</f>
        <v>0</v>
      </c>
      <c r="N132" s="135"/>
    </row>
    <row r="133" spans="1:14" ht="33" customHeight="1" x14ac:dyDescent="0.2">
      <c r="A133" s="97" t="s">
        <v>471</v>
      </c>
      <c r="B133" s="3" t="s">
        <v>276</v>
      </c>
      <c r="C133" s="3" t="s">
        <v>84</v>
      </c>
      <c r="D133" s="3" t="s">
        <v>71</v>
      </c>
      <c r="E133" s="3" t="s">
        <v>472</v>
      </c>
      <c r="F133" s="3"/>
      <c r="G133" s="2">
        <f t="shared" ref="G133:L133" si="96">G134+G136</f>
        <v>1295.05</v>
      </c>
      <c r="H133" s="67">
        <f t="shared" ref="H133:I133" si="97">H134+H136</f>
        <v>-1295.05</v>
      </c>
      <c r="I133" s="67">
        <f t="shared" si="97"/>
        <v>0</v>
      </c>
      <c r="J133" s="67">
        <f t="shared" si="96"/>
        <v>1295.05</v>
      </c>
      <c r="K133" s="67">
        <f t="shared" si="96"/>
        <v>-1295.05</v>
      </c>
      <c r="L133" s="67">
        <f t="shared" si="96"/>
        <v>0</v>
      </c>
      <c r="M133" s="67">
        <f t="shared" ref="M133" si="98">M134+M136</f>
        <v>0</v>
      </c>
      <c r="N133" s="135"/>
    </row>
    <row r="134" spans="1:14" ht="33.75" customHeight="1" x14ac:dyDescent="0.2">
      <c r="A134" s="4" t="s">
        <v>501</v>
      </c>
      <c r="B134" s="3" t="s">
        <v>276</v>
      </c>
      <c r="C134" s="3" t="s">
        <v>84</v>
      </c>
      <c r="D134" s="3" t="s">
        <v>71</v>
      </c>
      <c r="E134" s="3" t="s">
        <v>86</v>
      </c>
      <c r="F134" s="3"/>
      <c r="G134" s="2">
        <f t="shared" ref="G134:M134" si="99">G135</f>
        <v>1085.05</v>
      </c>
      <c r="H134" s="67">
        <f t="shared" si="99"/>
        <v>-1085.05</v>
      </c>
      <c r="I134" s="67">
        <f t="shared" si="99"/>
        <v>0</v>
      </c>
      <c r="J134" s="67">
        <f t="shared" si="99"/>
        <v>1085.05</v>
      </c>
      <c r="K134" s="67">
        <f t="shared" si="99"/>
        <v>-1085.05</v>
      </c>
      <c r="L134" s="67">
        <f t="shared" si="99"/>
        <v>0</v>
      </c>
      <c r="M134" s="67">
        <f t="shared" si="99"/>
        <v>0</v>
      </c>
      <c r="N134" s="135"/>
    </row>
    <row r="135" spans="1:14" ht="23.25" customHeight="1" x14ac:dyDescent="0.2">
      <c r="A135" s="4" t="s">
        <v>38</v>
      </c>
      <c r="B135" s="3" t="s">
        <v>276</v>
      </c>
      <c r="C135" s="3" t="s">
        <v>84</v>
      </c>
      <c r="D135" s="3" t="s">
        <v>71</v>
      </c>
      <c r="E135" s="3" t="s">
        <v>86</v>
      </c>
      <c r="F135" s="3" t="s">
        <v>34</v>
      </c>
      <c r="G135" s="2">
        <v>1085.05</v>
      </c>
      <c r="H135" s="67">
        <v>-1085.05</v>
      </c>
      <c r="I135" s="67">
        <f>G135+H135</f>
        <v>0</v>
      </c>
      <c r="J135" s="67">
        <v>1085.05</v>
      </c>
      <c r="K135" s="67">
        <v>-1085.05</v>
      </c>
      <c r="L135" s="67">
        <f>J135+K135</f>
        <v>0</v>
      </c>
      <c r="M135" s="67"/>
      <c r="N135" s="135"/>
    </row>
    <row r="136" spans="1:14" ht="25.5" customHeight="1" x14ac:dyDescent="0.2">
      <c r="A136" s="4" t="s">
        <v>465</v>
      </c>
      <c r="B136" s="3" t="s">
        <v>276</v>
      </c>
      <c r="C136" s="3" t="s">
        <v>84</v>
      </c>
      <c r="D136" s="3" t="s">
        <v>71</v>
      </c>
      <c r="E136" s="3" t="s">
        <v>85</v>
      </c>
      <c r="F136" s="3"/>
      <c r="G136" s="2">
        <f t="shared" ref="G136:M136" si="100">G137</f>
        <v>210</v>
      </c>
      <c r="H136" s="67">
        <f t="shared" si="100"/>
        <v>-210</v>
      </c>
      <c r="I136" s="67">
        <f t="shared" si="100"/>
        <v>0</v>
      </c>
      <c r="J136" s="67">
        <f t="shared" si="100"/>
        <v>210</v>
      </c>
      <c r="K136" s="67">
        <f t="shared" si="100"/>
        <v>-210</v>
      </c>
      <c r="L136" s="67">
        <f t="shared" si="100"/>
        <v>0</v>
      </c>
      <c r="M136" s="67">
        <f t="shared" si="100"/>
        <v>0</v>
      </c>
      <c r="N136" s="135"/>
    </row>
    <row r="137" spans="1:14" ht="24" customHeight="1" x14ac:dyDescent="0.2">
      <c r="A137" s="4" t="s">
        <v>47</v>
      </c>
      <c r="B137" s="3" t="s">
        <v>276</v>
      </c>
      <c r="C137" s="3" t="s">
        <v>84</v>
      </c>
      <c r="D137" s="3" t="s">
        <v>71</v>
      </c>
      <c r="E137" s="3" t="s">
        <v>85</v>
      </c>
      <c r="F137" s="3" t="s">
        <v>51</v>
      </c>
      <c r="G137" s="2">
        <v>210</v>
      </c>
      <c r="H137" s="67">
        <v>-210</v>
      </c>
      <c r="I137" s="67">
        <f>G137+H137</f>
        <v>0</v>
      </c>
      <c r="J137" s="67">
        <v>210</v>
      </c>
      <c r="K137" s="67">
        <v>-210</v>
      </c>
      <c r="L137" s="67">
        <f>J137+K137</f>
        <v>0</v>
      </c>
      <c r="M137" s="67"/>
      <c r="N137" s="135"/>
    </row>
    <row r="138" spans="1:14" ht="45" customHeight="1" x14ac:dyDescent="0.2">
      <c r="A138" s="4" t="s">
        <v>489</v>
      </c>
      <c r="B138" s="3" t="s">
        <v>276</v>
      </c>
      <c r="C138" s="3" t="s">
        <v>84</v>
      </c>
      <c r="D138" s="3" t="s">
        <v>71</v>
      </c>
      <c r="E138" s="3" t="s">
        <v>83</v>
      </c>
      <c r="F138" s="3"/>
      <c r="G138" s="2">
        <f t="shared" ref="G138:M138" si="101">G139</f>
        <v>5613.6329999999998</v>
      </c>
      <c r="H138" s="67">
        <f t="shared" si="101"/>
        <v>-5613.63</v>
      </c>
      <c r="I138" s="67">
        <f t="shared" si="101"/>
        <v>0</v>
      </c>
      <c r="J138" s="67">
        <f t="shared" si="101"/>
        <v>5613.63</v>
      </c>
      <c r="K138" s="67">
        <f t="shared" si="101"/>
        <v>-5613.63</v>
      </c>
      <c r="L138" s="67">
        <f t="shared" si="101"/>
        <v>0</v>
      </c>
      <c r="M138" s="67">
        <f t="shared" si="101"/>
        <v>0</v>
      </c>
      <c r="N138" s="135"/>
    </row>
    <row r="139" spans="1:14" ht="60" customHeight="1" x14ac:dyDescent="0.2">
      <c r="A139" s="4" t="s">
        <v>38</v>
      </c>
      <c r="B139" s="3" t="s">
        <v>276</v>
      </c>
      <c r="C139" s="3" t="s">
        <v>84</v>
      </c>
      <c r="D139" s="3" t="s">
        <v>71</v>
      </c>
      <c r="E139" s="3" t="s">
        <v>83</v>
      </c>
      <c r="F139" s="3" t="s">
        <v>34</v>
      </c>
      <c r="G139" s="2">
        <v>5613.6329999999998</v>
      </c>
      <c r="H139" s="67">
        <v>-5613.63</v>
      </c>
      <c r="I139" s="67">
        <f>G139+H139</f>
        <v>0</v>
      </c>
      <c r="J139" s="67">
        <v>5613.63</v>
      </c>
      <c r="K139" s="67">
        <v>-5613.63</v>
      </c>
      <c r="L139" s="67">
        <f>J139+K139</f>
        <v>0</v>
      </c>
      <c r="M139" s="67"/>
      <c r="N139" s="135"/>
    </row>
    <row r="140" spans="1:14" ht="48" hidden="1" customHeight="1" x14ac:dyDescent="0.2">
      <c r="A140" s="4" t="s">
        <v>543</v>
      </c>
      <c r="B140" s="3" t="s">
        <v>276</v>
      </c>
      <c r="C140" s="3" t="s">
        <v>84</v>
      </c>
      <c r="D140" s="3" t="s">
        <v>71</v>
      </c>
      <c r="E140" s="3" t="s">
        <v>622</v>
      </c>
      <c r="F140" s="3"/>
      <c r="G140" s="2">
        <f>G141</f>
        <v>0</v>
      </c>
      <c r="H140" s="67">
        <f t="shared" ref="G140:M142" si="102">H141</f>
        <v>1071.6199999999999</v>
      </c>
      <c r="I140" s="67">
        <f t="shared" si="102"/>
        <v>1071.6199999999999</v>
      </c>
      <c r="J140" s="67">
        <f t="shared" si="102"/>
        <v>0</v>
      </c>
      <c r="K140" s="67">
        <f t="shared" si="102"/>
        <v>0</v>
      </c>
      <c r="L140" s="67">
        <f t="shared" si="102"/>
        <v>0</v>
      </c>
      <c r="M140" s="67">
        <f t="shared" si="102"/>
        <v>0</v>
      </c>
      <c r="N140" s="135"/>
    </row>
    <row r="141" spans="1:14" ht="48" hidden="1" customHeight="1" x14ac:dyDescent="0.2">
      <c r="A141" s="4" t="s">
        <v>346</v>
      </c>
      <c r="B141" s="3" t="s">
        <v>276</v>
      </c>
      <c r="C141" s="3" t="s">
        <v>84</v>
      </c>
      <c r="D141" s="3" t="s">
        <v>71</v>
      </c>
      <c r="E141" s="3" t="s">
        <v>623</v>
      </c>
      <c r="F141" s="3"/>
      <c r="G141" s="2">
        <f t="shared" si="102"/>
        <v>0</v>
      </c>
      <c r="H141" s="67">
        <f t="shared" si="102"/>
        <v>1071.6199999999999</v>
      </c>
      <c r="I141" s="67">
        <f t="shared" si="102"/>
        <v>1071.6199999999999</v>
      </c>
      <c r="J141" s="67">
        <f t="shared" si="102"/>
        <v>0</v>
      </c>
      <c r="K141" s="67">
        <f t="shared" si="102"/>
        <v>0</v>
      </c>
      <c r="L141" s="67">
        <f t="shared" si="102"/>
        <v>0</v>
      </c>
      <c r="M141" s="67">
        <f t="shared" si="102"/>
        <v>0</v>
      </c>
      <c r="N141" s="135"/>
    </row>
    <row r="142" spans="1:14" ht="24" hidden="1" customHeight="1" x14ac:dyDescent="0.2">
      <c r="A142" s="4" t="s">
        <v>92</v>
      </c>
      <c r="B142" s="3" t="s">
        <v>276</v>
      </c>
      <c r="C142" s="3" t="s">
        <v>84</v>
      </c>
      <c r="D142" s="3" t="s">
        <v>71</v>
      </c>
      <c r="E142" s="3" t="s">
        <v>624</v>
      </c>
      <c r="F142" s="3"/>
      <c r="G142" s="2">
        <f t="shared" si="102"/>
        <v>0</v>
      </c>
      <c r="H142" s="67">
        <f t="shared" si="102"/>
        <v>1071.6199999999999</v>
      </c>
      <c r="I142" s="67">
        <f t="shared" si="102"/>
        <v>1071.6199999999999</v>
      </c>
      <c r="J142" s="67">
        <f t="shared" si="102"/>
        <v>0</v>
      </c>
      <c r="K142" s="67">
        <f t="shared" si="102"/>
        <v>0</v>
      </c>
      <c r="L142" s="67">
        <f t="shared" si="102"/>
        <v>0</v>
      </c>
      <c r="M142" s="67">
        <f t="shared" si="102"/>
        <v>0</v>
      </c>
      <c r="N142" s="135"/>
    </row>
    <row r="143" spans="1:14" ht="60" hidden="1" customHeight="1" x14ac:dyDescent="0.2">
      <c r="A143" s="4" t="s">
        <v>38</v>
      </c>
      <c r="B143" s="3" t="s">
        <v>276</v>
      </c>
      <c r="C143" s="3" t="s">
        <v>84</v>
      </c>
      <c r="D143" s="3" t="s">
        <v>71</v>
      </c>
      <c r="E143" s="3" t="s">
        <v>624</v>
      </c>
      <c r="F143" s="3" t="s">
        <v>34</v>
      </c>
      <c r="G143" s="2"/>
      <c r="H143" s="67">
        <v>1071.6199999999999</v>
      </c>
      <c r="I143" s="67">
        <f>G143+H143</f>
        <v>1071.6199999999999</v>
      </c>
      <c r="J143" s="67"/>
      <c r="K143" s="67">
        <f>1071.62-1071.62</f>
        <v>0</v>
      </c>
      <c r="L143" s="67">
        <f>J143+K143</f>
        <v>0</v>
      </c>
      <c r="M143" s="67"/>
      <c r="N143" s="135"/>
    </row>
    <row r="144" spans="1:14" ht="73.5" customHeight="1" x14ac:dyDescent="0.2">
      <c r="A144" s="4" t="s">
        <v>544</v>
      </c>
      <c r="B144" s="3" t="s">
        <v>276</v>
      </c>
      <c r="C144" s="3" t="s">
        <v>84</v>
      </c>
      <c r="D144" s="3" t="s">
        <v>71</v>
      </c>
      <c r="E144" s="3" t="s">
        <v>625</v>
      </c>
      <c r="F144" s="3"/>
      <c r="G144" s="2">
        <f t="shared" ref="G144:M144" si="103">G145</f>
        <v>0</v>
      </c>
      <c r="H144" s="67">
        <f t="shared" si="103"/>
        <v>5378.31</v>
      </c>
      <c r="I144" s="67">
        <f t="shared" si="103"/>
        <v>5378.31</v>
      </c>
      <c r="J144" s="67">
        <f t="shared" si="103"/>
        <v>0</v>
      </c>
      <c r="K144" s="67">
        <f t="shared" si="103"/>
        <v>6902.25</v>
      </c>
      <c r="L144" s="67">
        <f t="shared" si="103"/>
        <v>6902.25</v>
      </c>
      <c r="M144" s="67">
        <f t="shared" si="103"/>
        <v>6953.45</v>
      </c>
      <c r="N144" s="135"/>
    </row>
    <row r="145" spans="1:14" ht="37.5" customHeight="1" x14ac:dyDescent="0.2">
      <c r="A145" s="4" t="s">
        <v>347</v>
      </c>
      <c r="B145" s="3" t="s">
        <v>276</v>
      </c>
      <c r="C145" s="3" t="s">
        <v>84</v>
      </c>
      <c r="D145" s="3" t="s">
        <v>71</v>
      </c>
      <c r="E145" s="3" t="s">
        <v>626</v>
      </c>
      <c r="F145" s="3"/>
      <c r="G145" s="2">
        <f t="shared" ref="G145:M145" si="104">G146+G148</f>
        <v>0</v>
      </c>
      <c r="H145" s="67">
        <f t="shared" si="104"/>
        <v>5378.31</v>
      </c>
      <c r="I145" s="67">
        <f t="shared" si="104"/>
        <v>5378.31</v>
      </c>
      <c r="J145" s="67">
        <f t="shared" si="104"/>
        <v>0</v>
      </c>
      <c r="K145" s="67">
        <f t="shared" si="104"/>
        <v>6902.25</v>
      </c>
      <c r="L145" s="67">
        <f t="shared" si="104"/>
        <v>6902.25</v>
      </c>
      <c r="M145" s="67">
        <f t="shared" si="104"/>
        <v>6953.45</v>
      </c>
      <c r="N145" s="135"/>
    </row>
    <row r="146" spans="1:14" ht="24" customHeight="1" x14ac:dyDescent="0.2">
      <c r="A146" s="4" t="s">
        <v>92</v>
      </c>
      <c r="B146" s="3" t="s">
        <v>276</v>
      </c>
      <c r="C146" s="3" t="s">
        <v>84</v>
      </c>
      <c r="D146" s="3" t="s">
        <v>71</v>
      </c>
      <c r="E146" s="3" t="s">
        <v>627</v>
      </c>
      <c r="F146" s="3"/>
      <c r="G146" s="2">
        <f t="shared" ref="G146:M146" si="105">G147</f>
        <v>0</v>
      </c>
      <c r="H146" s="67">
        <f t="shared" si="105"/>
        <v>5378.31</v>
      </c>
      <c r="I146" s="67">
        <f t="shared" si="105"/>
        <v>5378.31</v>
      </c>
      <c r="J146" s="67">
        <f t="shared" si="105"/>
        <v>0</v>
      </c>
      <c r="K146" s="67">
        <f t="shared" si="105"/>
        <v>6902.25</v>
      </c>
      <c r="L146" s="67">
        <f t="shared" si="105"/>
        <v>6902.25</v>
      </c>
      <c r="M146" s="67">
        <f t="shared" si="105"/>
        <v>6953.45</v>
      </c>
      <c r="N146" s="135"/>
    </row>
    <row r="147" spans="1:14" ht="60" customHeight="1" x14ac:dyDescent="0.2">
      <c r="A147" s="4" t="s">
        <v>38</v>
      </c>
      <c r="B147" s="3" t="s">
        <v>276</v>
      </c>
      <c r="C147" s="3" t="s">
        <v>84</v>
      </c>
      <c r="D147" s="3" t="s">
        <v>71</v>
      </c>
      <c r="E147" s="3" t="s">
        <v>627</v>
      </c>
      <c r="F147" s="3" t="s">
        <v>34</v>
      </c>
      <c r="G147" s="2"/>
      <c r="H147" s="67">
        <f>5378.31</f>
        <v>5378.31</v>
      </c>
      <c r="I147" s="67">
        <f>G147+H147</f>
        <v>5378.31</v>
      </c>
      <c r="J147" s="67"/>
      <c r="K147" s="67">
        <f>5378.31+1523.94</f>
        <v>6902.25</v>
      </c>
      <c r="L147" s="67">
        <f>J147+K147</f>
        <v>6902.25</v>
      </c>
      <c r="M147" s="67">
        <v>6953.45</v>
      </c>
      <c r="N147" s="135"/>
    </row>
    <row r="148" spans="1:14" ht="24" hidden="1" customHeight="1" x14ac:dyDescent="0.2">
      <c r="A148" s="4" t="s">
        <v>90</v>
      </c>
      <c r="B148" s="3" t="s">
        <v>276</v>
      </c>
      <c r="C148" s="3" t="s">
        <v>84</v>
      </c>
      <c r="D148" s="3" t="s">
        <v>71</v>
      </c>
      <c r="E148" s="3" t="s">
        <v>628</v>
      </c>
      <c r="F148" s="3"/>
      <c r="G148" s="2">
        <f t="shared" ref="G148:M148" si="106">G149+G150</f>
        <v>0</v>
      </c>
      <c r="H148" s="67">
        <f t="shared" si="106"/>
        <v>0</v>
      </c>
      <c r="I148" s="67">
        <f t="shared" si="106"/>
        <v>0</v>
      </c>
      <c r="J148" s="67">
        <f t="shared" si="106"/>
        <v>0</v>
      </c>
      <c r="K148" s="67">
        <f t="shared" si="106"/>
        <v>0</v>
      </c>
      <c r="L148" s="67">
        <f t="shared" si="106"/>
        <v>0</v>
      </c>
      <c r="M148" s="67">
        <f t="shared" si="106"/>
        <v>0</v>
      </c>
      <c r="N148" s="135"/>
    </row>
    <row r="149" spans="1:14" ht="24" hidden="1" customHeight="1" x14ac:dyDescent="0.2">
      <c r="A149" s="4" t="s">
        <v>47</v>
      </c>
      <c r="B149" s="3" t="s">
        <v>276</v>
      </c>
      <c r="C149" s="3" t="s">
        <v>84</v>
      </c>
      <c r="D149" s="3" t="s">
        <v>71</v>
      </c>
      <c r="E149" s="3" t="s">
        <v>628</v>
      </c>
      <c r="F149" s="3" t="s">
        <v>51</v>
      </c>
      <c r="G149" s="2"/>
      <c r="H149" s="67"/>
      <c r="I149" s="67">
        <f>G149+H149</f>
        <v>0</v>
      </c>
      <c r="J149" s="67"/>
      <c r="K149" s="67"/>
      <c r="L149" s="67">
        <f>J149+K149</f>
        <v>0</v>
      </c>
      <c r="M149" s="67"/>
      <c r="N149" s="135"/>
    </row>
    <row r="150" spans="1:14" ht="24" hidden="1" customHeight="1" x14ac:dyDescent="0.2">
      <c r="A150" s="4" t="s">
        <v>77</v>
      </c>
      <c r="B150" s="3" t="s">
        <v>276</v>
      </c>
      <c r="C150" s="3" t="s">
        <v>84</v>
      </c>
      <c r="D150" s="3" t="s">
        <v>71</v>
      </c>
      <c r="E150" s="3" t="s">
        <v>628</v>
      </c>
      <c r="F150" s="3" t="s">
        <v>88</v>
      </c>
      <c r="G150" s="2"/>
      <c r="H150" s="67"/>
      <c r="I150" s="67">
        <f>G150+H150</f>
        <v>0</v>
      </c>
      <c r="J150" s="67"/>
      <c r="K150" s="67"/>
      <c r="L150" s="67">
        <f>J150+K150</f>
        <v>0</v>
      </c>
      <c r="M150" s="67"/>
      <c r="N150" s="135"/>
    </row>
    <row r="151" spans="1:14" ht="72" customHeight="1" x14ac:dyDescent="0.2">
      <c r="A151" s="4" t="s">
        <v>545</v>
      </c>
      <c r="B151" s="3" t="s">
        <v>276</v>
      </c>
      <c r="C151" s="3" t="s">
        <v>84</v>
      </c>
      <c r="D151" s="3" t="s">
        <v>71</v>
      </c>
      <c r="E151" s="3" t="s">
        <v>629</v>
      </c>
      <c r="F151" s="3"/>
      <c r="G151" s="2">
        <f t="shared" ref="G151:M151" si="107">G152+G157</f>
        <v>0</v>
      </c>
      <c r="H151" s="67">
        <f t="shared" si="107"/>
        <v>6677</v>
      </c>
      <c r="I151" s="67">
        <f t="shared" si="107"/>
        <v>6677</v>
      </c>
      <c r="J151" s="67">
        <f t="shared" si="107"/>
        <v>0</v>
      </c>
      <c r="K151" s="67">
        <f t="shared" si="107"/>
        <v>6705.1</v>
      </c>
      <c r="L151" s="67">
        <f t="shared" si="107"/>
        <v>6705.1</v>
      </c>
      <c r="M151" s="67">
        <f t="shared" si="107"/>
        <v>5650</v>
      </c>
      <c r="N151" s="135"/>
    </row>
    <row r="152" spans="1:14" ht="33" customHeight="1" x14ac:dyDescent="0.2">
      <c r="A152" s="97" t="s">
        <v>471</v>
      </c>
      <c r="B152" s="3" t="s">
        <v>276</v>
      </c>
      <c r="C152" s="3" t="s">
        <v>84</v>
      </c>
      <c r="D152" s="3" t="s">
        <v>71</v>
      </c>
      <c r="E152" s="3" t="s">
        <v>630</v>
      </c>
      <c r="F152" s="3"/>
      <c r="G152" s="2">
        <f t="shared" ref="G152:M152" si="108">G153+G155</f>
        <v>0</v>
      </c>
      <c r="H152" s="67">
        <f t="shared" si="108"/>
        <v>1027</v>
      </c>
      <c r="I152" s="67">
        <f t="shared" si="108"/>
        <v>1027</v>
      </c>
      <c r="J152" s="67">
        <f t="shared" si="108"/>
        <v>0</v>
      </c>
      <c r="K152" s="67">
        <f t="shared" si="108"/>
        <v>1055.0999999999999</v>
      </c>
      <c r="L152" s="67">
        <f t="shared" si="108"/>
        <v>1055.0999999999999</v>
      </c>
      <c r="M152" s="67">
        <f t="shared" si="108"/>
        <v>0</v>
      </c>
      <c r="N152" s="135"/>
    </row>
    <row r="153" spans="1:14" ht="33.75" customHeight="1" x14ac:dyDescent="0.2">
      <c r="A153" s="4" t="s">
        <v>546</v>
      </c>
      <c r="B153" s="3" t="s">
        <v>276</v>
      </c>
      <c r="C153" s="3" t="s">
        <v>84</v>
      </c>
      <c r="D153" s="3" t="s">
        <v>71</v>
      </c>
      <c r="E153" s="3" t="s">
        <v>631</v>
      </c>
      <c r="F153" s="3"/>
      <c r="G153" s="2">
        <f t="shared" ref="G153:M153" si="109">G154</f>
        <v>0</v>
      </c>
      <c r="H153" s="67">
        <f t="shared" si="109"/>
        <v>1027</v>
      </c>
      <c r="I153" s="67">
        <f t="shared" si="109"/>
        <v>1027</v>
      </c>
      <c r="J153" s="67">
        <f t="shared" si="109"/>
        <v>0</v>
      </c>
      <c r="K153" s="67">
        <f t="shared" si="109"/>
        <v>1055.0999999999999</v>
      </c>
      <c r="L153" s="67">
        <f t="shared" si="109"/>
        <v>1055.0999999999999</v>
      </c>
      <c r="M153" s="67">
        <f t="shared" si="109"/>
        <v>0</v>
      </c>
      <c r="N153" s="135"/>
    </row>
    <row r="154" spans="1:14" ht="23.25" customHeight="1" x14ac:dyDescent="0.2">
      <c r="A154" s="4" t="s">
        <v>38</v>
      </c>
      <c r="B154" s="3" t="s">
        <v>276</v>
      </c>
      <c r="C154" s="3" t="s">
        <v>84</v>
      </c>
      <c r="D154" s="3" t="s">
        <v>71</v>
      </c>
      <c r="E154" s="3" t="s">
        <v>631</v>
      </c>
      <c r="F154" s="3" t="s">
        <v>34</v>
      </c>
      <c r="G154" s="2"/>
      <c r="H154" s="67">
        <f>1027</f>
        <v>1027</v>
      </c>
      <c r="I154" s="67">
        <f>G154+H154</f>
        <v>1027</v>
      </c>
      <c r="J154" s="67"/>
      <c r="K154" s="67">
        <f>1027+28.1</f>
        <v>1055.0999999999999</v>
      </c>
      <c r="L154" s="67">
        <f>J154+K154</f>
        <v>1055.0999999999999</v>
      </c>
      <c r="M154" s="67"/>
      <c r="N154" s="135"/>
    </row>
    <row r="155" spans="1:14" ht="25.5" hidden="1" customHeight="1" x14ac:dyDescent="0.2">
      <c r="A155" s="4" t="s">
        <v>465</v>
      </c>
      <c r="B155" s="3" t="s">
        <v>276</v>
      </c>
      <c r="C155" s="3" t="s">
        <v>84</v>
      </c>
      <c r="D155" s="3" t="s">
        <v>71</v>
      </c>
      <c r="E155" s="3" t="s">
        <v>632</v>
      </c>
      <c r="F155" s="3"/>
      <c r="G155" s="2">
        <f t="shared" ref="G155:M155" si="110">G156</f>
        <v>0</v>
      </c>
      <c r="H155" s="67">
        <f t="shared" si="110"/>
        <v>0</v>
      </c>
      <c r="I155" s="67">
        <f t="shared" si="110"/>
        <v>0</v>
      </c>
      <c r="J155" s="67">
        <f t="shared" si="110"/>
        <v>0</v>
      </c>
      <c r="K155" s="67">
        <f t="shared" si="110"/>
        <v>0</v>
      </c>
      <c r="L155" s="67">
        <f t="shared" si="110"/>
        <v>0</v>
      </c>
      <c r="M155" s="67">
        <f t="shared" si="110"/>
        <v>0</v>
      </c>
      <c r="N155" s="135"/>
    </row>
    <row r="156" spans="1:14" ht="24" hidden="1" customHeight="1" x14ac:dyDescent="0.2">
      <c r="A156" s="4" t="s">
        <v>47</v>
      </c>
      <c r="B156" s="3" t="s">
        <v>276</v>
      </c>
      <c r="C156" s="3" t="s">
        <v>84</v>
      </c>
      <c r="D156" s="3" t="s">
        <v>71</v>
      </c>
      <c r="E156" s="3" t="s">
        <v>632</v>
      </c>
      <c r="F156" s="3" t="s">
        <v>51</v>
      </c>
      <c r="G156" s="2"/>
      <c r="H156" s="67"/>
      <c r="I156" s="67">
        <f>G156+H156</f>
        <v>0</v>
      </c>
      <c r="J156" s="67"/>
      <c r="K156" s="67"/>
      <c r="L156" s="67">
        <f>J156+K156</f>
        <v>0</v>
      </c>
      <c r="M156" s="67"/>
      <c r="N156" s="135"/>
    </row>
    <row r="157" spans="1:14" ht="86.25" customHeight="1" x14ac:dyDescent="0.2">
      <c r="A157" s="4" t="s">
        <v>489</v>
      </c>
      <c r="B157" s="3" t="s">
        <v>276</v>
      </c>
      <c r="C157" s="3" t="s">
        <v>84</v>
      </c>
      <c r="D157" s="3" t="s">
        <v>71</v>
      </c>
      <c r="E157" s="3" t="s">
        <v>633</v>
      </c>
      <c r="F157" s="3"/>
      <c r="G157" s="2">
        <f t="shared" ref="G157:M157" si="111">G158</f>
        <v>0</v>
      </c>
      <c r="H157" s="67">
        <f t="shared" si="111"/>
        <v>5650</v>
      </c>
      <c r="I157" s="67">
        <f t="shared" si="111"/>
        <v>5650</v>
      </c>
      <c r="J157" s="67">
        <f t="shared" si="111"/>
        <v>0</v>
      </c>
      <c r="K157" s="67">
        <f t="shared" si="111"/>
        <v>5650</v>
      </c>
      <c r="L157" s="67">
        <f t="shared" si="111"/>
        <v>5650</v>
      </c>
      <c r="M157" s="67">
        <f t="shared" si="111"/>
        <v>5650</v>
      </c>
      <c r="N157" s="135"/>
    </row>
    <row r="158" spans="1:14" ht="60" customHeight="1" x14ac:dyDescent="0.2">
      <c r="A158" s="4" t="s">
        <v>38</v>
      </c>
      <c r="B158" s="3" t="s">
        <v>276</v>
      </c>
      <c r="C158" s="3" t="s">
        <v>84</v>
      </c>
      <c r="D158" s="3" t="s">
        <v>71</v>
      </c>
      <c r="E158" s="3" t="s">
        <v>633</v>
      </c>
      <c r="F158" s="3" t="s">
        <v>34</v>
      </c>
      <c r="G158" s="2"/>
      <c r="H158" s="67">
        <v>5650</v>
      </c>
      <c r="I158" s="67">
        <f>G158+H158</f>
        <v>5650</v>
      </c>
      <c r="J158" s="67"/>
      <c r="K158" s="67">
        <v>5650</v>
      </c>
      <c r="L158" s="67">
        <f>J158+K158</f>
        <v>5650</v>
      </c>
      <c r="M158" s="67">
        <v>5650</v>
      </c>
      <c r="N158" s="135"/>
    </row>
    <row r="159" spans="1:14" ht="48" hidden="1" customHeight="1" x14ac:dyDescent="0.2">
      <c r="A159" s="4" t="s">
        <v>493</v>
      </c>
      <c r="B159" s="3" t="s">
        <v>276</v>
      </c>
      <c r="C159" s="3" t="s">
        <v>84</v>
      </c>
      <c r="D159" s="3" t="s">
        <v>71</v>
      </c>
      <c r="E159" s="3" t="s">
        <v>492</v>
      </c>
      <c r="F159" s="3"/>
      <c r="G159" s="74">
        <f t="shared" ref="G159:M159" si="112">G160</f>
        <v>0</v>
      </c>
      <c r="H159" s="338">
        <f t="shared" si="112"/>
        <v>0</v>
      </c>
      <c r="I159" s="338">
        <f t="shared" si="112"/>
        <v>0</v>
      </c>
      <c r="J159" s="338">
        <f t="shared" si="112"/>
        <v>0</v>
      </c>
      <c r="K159" s="338">
        <f t="shared" si="112"/>
        <v>0</v>
      </c>
      <c r="L159" s="338">
        <f t="shared" si="112"/>
        <v>0</v>
      </c>
      <c r="M159" s="338">
        <f t="shared" si="112"/>
        <v>0</v>
      </c>
      <c r="N159" s="135"/>
    </row>
    <row r="160" spans="1:14" ht="34.5" hidden="1" customHeight="1" x14ac:dyDescent="0.2">
      <c r="A160" s="4" t="s">
        <v>38</v>
      </c>
      <c r="B160" s="3" t="s">
        <v>276</v>
      </c>
      <c r="C160" s="3" t="s">
        <v>84</v>
      </c>
      <c r="D160" s="3" t="s">
        <v>71</v>
      </c>
      <c r="E160" s="3" t="s">
        <v>492</v>
      </c>
      <c r="F160" s="3" t="s">
        <v>34</v>
      </c>
      <c r="G160" s="2"/>
      <c r="H160" s="338"/>
      <c r="I160" s="67">
        <f>G160+H160</f>
        <v>0</v>
      </c>
      <c r="J160" s="338"/>
      <c r="K160" s="338"/>
      <c r="L160" s="67">
        <f>J160+K160</f>
        <v>0</v>
      </c>
      <c r="M160" s="338"/>
      <c r="N160" s="135"/>
    </row>
    <row r="161" spans="1:14" ht="12.75" customHeight="1" x14ac:dyDescent="0.2">
      <c r="A161" s="4" t="s">
        <v>70</v>
      </c>
      <c r="B161" s="3" t="s">
        <v>276</v>
      </c>
      <c r="C161" s="3" t="s">
        <v>54</v>
      </c>
      <c r="D161" s="3"/>
      <c r="E161" s="3"/>
      <c r="F161" s="3"/>
      <c r="G161" s="2">
        <f t="shared" ref="G161:M164" si="113">G162</f>
        <v>5368.4</v>
      </c>
      <c r="H161" s="67">
        <f t="shared" si="113"/>
        <v>-314.7</v>
      </c>
      <c r="I161" s="67">
        <f t="shared" si="113"/>
        <v>5053.7</v>
      </c>
      <c r="J161" s="67">
        <f t="shared" si="113"/>
        <v>5368.4</v>
      </c>
      <c r="K161" s="67">
        <f t="shared" si="113"/>
        <v>-314.7</v>
      </c>
      <c r="L161" s="67">
        <f t="shared" si="113"/>
        <v>5053.7</v>
      </c>
      <c r="M161" s="67">
        <f t="shared" si="113"/>
        <v>5053.7</v>
      </c>
      <c r="N161" s="135"/>
    </row>
    <row r="162" spans="1:14" ht="12.75" customHeight="1" x14ac:dyDescent="0.2">
      <c r="A162" s="4" t="s">
        <v>61</v>
      </c>
      <c r="B162" s="3" t="s">
        <v>276</v>
      </c>
      <c r="C162" s="3" t="s">
        <v>54</v>
      </c>
      <c r="D162" s="3" t="s">
        <v>59</v>
      </c>
      <c r="E162" s="3"/>
      <c r="F162" s="3"/>
      <c r="G162" s="2">
        <f>G163+G168</f>
        <v>5368.4</v>
      </c>
      <c r="H162" s="67">
        <f t="shared" ref="H162:M162" si="114">H163+H168</f>
        <v>-314.7</v>
      </c>
      <c r="I162" s="67">
        <f t="shared" si="114"/>
        <v>5053.7</v>
      </c>
      <c r="J162" s="67">
        <f t="shared" si="114"/>
        <v>5368.4</v>
      </c>
      <c r="K162" s="67">
        <f t="shared" si="114"/>
        <v>-314.7</v>
      </c>
      <c r="L162" s="67">
        <f t="shared" si="114"/>
        <v>5053.7</v>
      </c>
      <c r="M162" s="67">
        <f t="shared" si="114"/>
        <v>5053.7</v>
      </c>
      <c r="N162" s="135"/>
    </row>
    <row r="163" spans="1:14" ht="38.25" customHeight="1" x14ac:dyDescent="0.2">
      <c r="A163" s="4" t="s">
        <v>335</v>
      </c>
      <c r="B163" s="3" t="s">
        <v>276</v>
      </c>
      <c r="C163" s="3" t="s">
        <v>54</v>
      </c>
      <c r="D163" s="3" t="s">
        <v>59</v>
      </c>
      <c r="E163" s="3" t="s">
        <v>60</v>
      </c>
      <c r="F163" s="3"/>
      <c r="G163" s="2">
        <f t="shared" si="113"/>
        <v>5368.4</v>
      </c>
      <c r="H163" s="67">
        <f t="shared" si="113"/>
        <v>-5368.4</v>
      </c>
      <c r="I163" s="67">
        <f t="shared" si="113"/>
        <v>0</v>
      </c>
      <c r="J163" s="67">
        <f t="shared" si="113"/>
        <v>5368.4</v>
      </c>
      <c r="K163" s="67">
        <f t="shared" si="113"/>
        <v>-5368.4</v>
      </c>
      <c r="L163" s="67">
        <f t="shared" si="113"/>
        <v>0</v>
      </c>
      <c r="M163" s="67">
        <f t="shared" si="113"/>
        <v>0</v>
      </c>
      <c r="N163" s="135"/>
    </row>
    <row r="164" spans="1:14" ht="28.5" customHeight="1" x14ac:dyDescent="0.2">
      <c r="A164" s="4" t="s">
        <v>130</v>
      </c>
      <c r="B164" s="3" t="s">
        <v>276</v>
      </c>
      <c r="C164" s="3" t="s">
        <v>54</v>
      </c>
      <c r="D164" s="3" t="s">
        <v>59</v>
      </c>
      <c r="E164" s="3" t="s">
        <v>129</v>
      </c>
      <c r="F164" s="3"/>
      <c r="G164" s="2">
        <f t="shared" si="113"/>
        <v>5368.4</v>
      </c>
      <c r="H164" s="67">
        <f t="shared" si="113"/>
        <v>-5368.4</v>
      </c>
      <c r="I164" s="67">
        <f t="shared" si="113"/>
        <v>0</v>
      </c>
      <c r="J164" s="67">
        <f t="shared" si="113"/>
        <v>5368.4</v>
      </c>
      <c r="K164" s="67">
        <f t="shared" si="113"/>
        <v>-5368.4</v>
      </c>
      <c r="L164" s="67">
        <f t="shared" si="113"/>
        <v>0</v>
      </c>
      <c r="M164" s="67">
        <f t="shared" si="113"/>
        <v>0</v>
      </c>
      <c r="N164" s="135"/>
    </row>
    <row r="165" spans="1:14" ht="60" customHeight="1" x14ac:dyDescent="0.2">
      <c r="A165" s="4" t="s">
        <v>479</v>
      </c>
      <c r="B165" s="3" t="s">
        <v>276</v>
      </c>
      <c r="C165" s="3" t="s">
        <v>54</v>
      </c>
      <c r="D165" s="3" t="s">
        <v>59</v>
      </c>
      <c r="E165" s="3" t="s">
        <v>349</v>
      </c>
      <c r="F165" s="3"/>
      <c r="G165" s="2">
        <f t="shared" ref="G165" si="115">G167+G166</f>
        <v>5368.4</v>
      </c>
      <c r="H165" s="67">
        <f t="shared" ref="H165:I165" si="116">H167+H166</f>
        <v>-5368.4</v>
      </c>
      <c r="I165" s="67">
        <f t="shared" si="116"/>
        <v>0</v>
      </c>
      <c r="J165" s="67">
        <f t="shared" ref="J165:L165" si="117">J167+J166</f>
        <v>5368.4</v>
      </c>
      <c r="K165" s="67">
        <f t="shared" si="117"/>
        <v>-5368.4</v>
      </c>
      <c r="L165" s="67">
        <f t="shared" si="117"/>
        <v>0</v>
      </c>
      <c r="M165" s="67">
        <f t="shared" ref="M165" si="118">M167+M166</f>
        <v>0</v>
      </c>
      <c r="N165" s="135"/>
    </row>
    <row r="166" spans="1:14" ht="24" customHeight="1" x14ac:dyDescent="0.2">
      <c r="A166" s="4" t="s">
        <v>47</v>
      </c>
      <c r="B166" s="3" t="s">
        <v>276</v>
      </c>
      <c r="C166" s="3" t="s">
        <v>54</v>
      </c>
      <c r="D166" s="3" t="s">
        <v>59</v>
      </c>
      <c r="E166" s="3" t="s">
        <v>349</v>
      </c>
      <c r="F166" s="3" t="s">
        <v>51</v>
      </c>
      <c r="G166" s="2">
        <v>16.11</v>
      </c>
      <c r="H166" s="334">
        <v>-16.11</v>
      </c>
      <c r="I166" s="67">
        <f>G166+H166</f>
        <v>0</v>
      </c>
      <c r="J166" s="67">
        <v>16.11</v>
      </c>
      <c r="K166" s="67">
        <v>-16.11</v>
      </c>
      <c r="L166" s="67">
        <f>J166+K166</f>
        <v>0</v>
      </c>
      <c r="M166" s="67"/>
      <c r="N166" s="135"/>
    </row>
    <row r="167" spans="1:14" ht="12.75" customHeight="1" x14ac:dyDescent="0.2">
      <c r="A167" s="4" t="s">
        <v>45</v>
      </c>
      <c r="B167" s="3" t="s">
        <v>276</v>
      </c>
      <c r="C167" s="3" t="s">
        <v>54</v>
      </c>
      <c r="D167" s="3" t="s">
        <v>59</v>
      </c>
      <c r="E167" s="3" t="s">
        <v>349</v>
      </c>
      <c r="F167" s="3" t="s">
        <v>43</v>
      </c>
      <c r="G167" s="2">
        <v>5352.29</v>
      </c>
      <c r="H167" s="334">
        <v>-5352.29</v>
      </c>
      <c r="I167" s="67">
        <f>G167+H167</f>
        <v>0</v>
      </c>
      <c r="J167" s="67">
        <v>5352.29</v>
      </c>
      <c r="K167" s="67">
        <v>-5352.29</v>
      </c>
      <c r="L167" s="67">
        <f>J167+K167</f>
        <v>0</v>
      </c>
      <c r="M167" s="67"/>
      <c r="N167" s="135"/>
    </row>
    <row r="168" spans="1:14" ht="63.75" customHeight="1" x14ac:dyDescent="0.2">
      <c r="A168" s="4" t="s">
        <v>533</v>
      </c>
      <c r="B168" s="3" t="s">
        <v>276</v>
      </c>
      <c r="C168" s="3" t="s">
        <v>54</v>
      </c>
      <c r="D168" s="3" t="s">
        <v>59</v>
      </c>
      <c r="E168" s="3" t="s">
        <v>606</v>
      </c>
      <c r="F168" s="3"/>
      <c r="G168" s="2">
        <f t="shared" ref="G168:M169" si="119">G169</f>
        <v>0</v>
      </c>
      <c r="H168" s="67">
        <f t="shared" si="119"/>
        <v>5053.7</v>
      </c>
      <c r="I168" s="67">
        <f t="shared" si="119"/>
        <v>5053.7</v>
      </c>
      <c r="J168" s="67">
        <f t="shared" si="119"/>
        <v>0</v>
      </c>
      <c r="K168" s="67">
        <f t="shared" si="119"/>
        <v>5053.7</v>
      </c>
      <c r="L168" s="67">
        <f t="shared" si="119"/>
        <v>5053.7</v>
      </c>
      <c r="M168" s="67">
        <f t="shared" si="119"/>
        <v>5053.7</v>
      </c>
      <c r="N168" s="135"/>
    </row>
    <row r="169" spans="1:14" ht="45" customHeight="1" x14ac:dyDescent="0.2">
      <c r="A169" s="4" t="s">
        <v>534</v>
      </c>
      <c r="B169" s="3" t="s">
        <v>276</v>
      </c>
      <c r="C169" s="3" t="s">
        <v>54</v>
      </c>
      <c r="D169" s="3" t="s">
        <v>59</v>
      </c>
      <c r="E169" s="3" t="s">
        <v>605</v>
      </c>
      <c r="F169" s="3"/>
      <c r="G169" s="2">
        <f t="shared" si="119"/>
        <v>0</v>
      </c>
      <c r="H169" s="67">
        <f t="shared" si="119"/>
        <v>5053.7</v>
      </c>
      <c r="I169" s="67">
        <f t="shared" si="119"/>
        <v>5053.7</v>
      </c>
      <c r="J169" s="67">
        <f t="shared" si="119"/>
        <v>0</v>
      </c>
      <c r="K169" s="67">
        <f t="shared" si="119"/>
        <v>5053.7</v>
      </c>
      <c r="L169" s="67">
        <f t="shared" si="119"/>
        <v>5053.7</v>
      </c>
      <c r="M169" s="67">
        <f t="shared" si="119"/>
        <v>5053.7</v>
      </c>
      <c r="N169" s="135"/>
    </row>
    <row r="170" spans="1:14" ht="60" customHeight="1" x14ac:dyDescent="0.2">
      <c r="A170" s="4" t="s">
        <v>479</v>
      </c>
      <c r="B170" s="3" t="s">
        <v>276</v>
      </c>
      <c r="C170" s="3" t="s">
        <v>54</v>
      </c>
      <c r="D170" s="3" t="s">
        <v>59</v>
      </c>
      <c r="E170" s="3" t="s">
        <v>634</v>
      </c>
      <c r="F170" s="3"/>
      <c r="G170" s="2">
        <f t="shared" ref="G170" si="120">G172+G171</f>
        <v>0</v>
      </c>
      <c r="H170" s="67">
        <f t="shared" ref="H170:M170" si="121">H172+H171</f>
        <v>5053.7</v>
      </c>
      <c r="I170" s="67">
        <f t="shared" si="121"/>
        <v>5053.7</v>
      </c>
      <c r="J170" s="67">
        <f t="shared" si="121"/>
        <v>0</v>
      </c>
      <c r="K170" s="67">
        <f t="shared" si="121"/>
        <v>5053.7</v>
      </c>
      <c r="L170" s="67">
        <f t="shared" si="121"/>
        <v>5053.7</v>
      </c>
      <c r="M170" s="67">
        <f t="shared" si="121"/>
        <v>5053.7</v>
      </c>
      <c r="N170" s="135"/>
    </row>
    <row r="171" spans="1:14" ht="24" customHeight="1" x14ac:dyDescent="0.2">
      <c r="A171" s="4" t="s">
        <v>47</v>
      </c>
      <c r="B171" s="3" t="s">
        <v>276</v>
      </c>
      <c r="C171" s="3" t="s">
        <v>54</v>
      </c>
      <c r="D171" s="3" t="s">
        <v>59</v>
      </c>
      <c r="E171" s="3" t="s">
        <v>634</v>
      </c>
      <c r="F171" s="3" t="s">
        <v>51</v>
      </c>
      <c r="G171" s="2"/>
      <c r="H171" s="334">
        <v>15.21</v>
      </c>
      <c r="I171" s="67">
        <f>G171+H171</f>
        <v>15.21</v>
      </c>
      <c r="J171" s="67"/>
      <c r="K171" s="67">
        <v>15.21</v>
      </c>
      <c r="L171" s="67">
        <f>J171+K171</f>
        <v>15.21</v>
      </c>
      <c r="M171" s="67">
        <v>15.21</v>
      </c>
      <c r="N171" s="135"/>
    </row>
    <row r="172" spans="1:14" ht="12.75" customHeight="1" x14ac:dyDescent="0.2">
      <c r="A172" s="4" t="s">
        <v>45</v>
      </c>
      <c r="B172" s="3" t="s">
        <v>276</v>
      </c>
      <c r="C172" s="3" t="s">
        <v>54</v>
      </c>
      <c r="D172" s="3" t="s">
        <v>59</v>
      </c>
      <c r="E172" s="3" t="s">
        <v>634</v>
      </c>
      <c r="F172" s="3" t="s">
        <v>43</v>
      </c>
      <c r="G172" s="2"/>
      <c r="H172" s="334">
        <v>5038.49</v>
      </c>
      <c r="I172" s="67">
        <f>G172+H172</f>
        <v>5038.49</v>
      </c>
      <c r="J172" s="67"/>
      <c r="K172" s="67">
        <v>5038.49</v>
      </c>
      <c r="L172" s="67">
        <f>J172+K172</f>
        <v>5038.49</v>
      </c>
      <c r="M172" s="67">
        <v>5038.49</v>
      </c>
      <c r="N172" s="135"/>
    </row>
    <row r="173" spans="1:14" ht="37.5" customHeight="1" x14ac:dyDescent="0.2">
      <c r="A173" s="61" t="s">
        <v>320</v>
      </c>
      <c r="B173" s="5" t="s">
        <v>274</v>
      </c>
      <c r="C173" s="5"/>
      <c r="D173" s="5"/>
      <c r="E173" s="5"/>
      <c r="F173" s="3"/>
      <c r="G173" s="72">
        <f t="shared" ref="G173:M173" si="122">G174+G213+G223</f>
        <v>32708.14</v>
      </c>
      <c r="H173" s="66">
        <f t="shared" si="122"/>
        <v>276.56</v>
      </c>
      <c r="I173" s="66">
        <f t="shared" si="122"/>
        <v>32984.699999999997</v>
      </c>
      <c r="J173" s="66">
        <f t="shared" si="122"/>
        <v>32726.74</v>
      </c>
      <c r="K173" s="66">
        <f t="shared" si="122"/>
        <v>-4959.8</v>
      </c>
      <c r="L173" s="66">
        <f t="shared" si="122"/>
        <v>27766.94</v>
      </c>
      <c r="M173" s="66">
        <f t="shared" si="122"/>
        <v>27766.94</v>
      </c>
      <c r="N173" s="135"/>
    </row>
    <row r="174" spans="1:14" ht="12.75" customHeight="1" x14ac:dyDescent="0.2">
      <c r="A174" s="4" t="s">
        <v>275</v>
      </c>
      <c r="B174" s="3" t="s">
        <v>274</v>
      </c>
      <c r="C174" s="3" t="s">
        <v>15</v>
      </c>
      <c r="D174" s="3"/>
      <c r="E174" s="3"/>
      <c r="F174" s="3"/>
      <c r="G174" s="2">
        <f t="shared" ref="G174:M174" si="123">G175+G184+G207</f>
        <v>6120.94</v>
      </c>
      <c r="H174" s="67">
        <f t="shared" si="123"/>
        <v>-48.14</v>
      </c>
      <c r="I174" s="67">
        <f t="shared" si="123"/>
        <v>6072.8</v>
      </c>
      <c r="J174" s="67">
        <f t="shared" si="123"/>
        <v>6120.94</v>
      </c>
      <c r="K174" s="67">
        <f t="shared" si="123"/>
        <v>-5265.9</v>
      </c>
      <c r="L174" s="67">
        <f t="shared" si="123"/>
        <v>855.04</v>
      </c>
      <c r="M174" s="67">
        <f t="shared" si="123"/>
        <v>855.04</v>
      </c>
      <c r="N174" s="135"/>
    </row>
    <row r="175" spans="1:14" ht="48" customHeight="1" x14ac:dyDescent="0.2">
      <c r="A175" s="4" t="s">
        <v>202</v>
      </c>
      <c r="B175" s="3" t="s">
        <v>274</v>
      </c>
      <c r="C175" s="3" t="s">
        <v>15</v>
      </c>
      <c r="D175" s="3" t="s">
        <v>59</v>
      </c>
      <c r="E175" s="3"/>
      <c r="F175" s="3"/>
      <c r="G175" s="2">
        <f>G176+G180</f>
        <v>1276</v>
      </c>
      <c r="H175" s="67">
        <f t="shared" ref="H175:M175" si="124">H176+H180</f>
        <v>0</v>
      </c>
      <c r="I175" s="67">
        <f t="shared" si="124"/>
        <v>1276</v>
      </c>
      <c r="J175" s="67">
        <f t="shared" si="124"/>
        <v>1276</v>
      </c>
      <c r="K175" s="67">
        <f t="shared" si="124"/>
        <v>-1276</v>
      </c>
      <c r="L175" s="67">
        <f t="shared" si="124"/>
        <v>0</v>
      </c>
      <c r="M175" s="67">
        <f t="shared" si="124"/>
        <v>0</v>
      </c>
      <c r="N175" s="135"/>
    </row>
    <row r="176" spans="1:14" ht="84" customHeight="1" x14ac:dyDescent="0.2">
      <c r="A176" s="4" t="s">
        <v>350</v>
      </c>
      <c r="B176" s="3" t="s">
        <v>274</v>
      </c>
      <c r="C176" s="3" t="s">
        <v>15</v>
      </c>
      <c r="D176" s="3" t="s">
        <v>59</v>
      </c>
      <c r="E176" s="3" t="s">
        <v>195</v>
      </c>
      <c r="F176" s="3"/>
      <c r="G176" s="2">
        <f t="shared" ref="G176:M176" si="125">G177</f>
        <v>1276</v>
      </c>
      <c r="H176" s="67">
        <f t="shared" si="125"/>
        <v>-1276</v>
      </c>
      <c r="I176" s="67">
        <f t="shared" si="125"/>
        <v>0</v>
      </c>
      <c r="J176" s="67">
        <f t="shared" si="125"/>
        <v>1276</v>
      </c>
      <c r="K176" s="67">
        <f t="shared" si="125"/>
        <v>-1276</v>
      </c>
      <c r="L176" s="67">
        <f t="shared" si="125"/>
        <v>0</v>
      </c>
      <c r="M176" s="67">
        <f t="shared" si="125"/>
        <v>0</v>
      </c>
      <c r="N176" s="135"/>
    </row>
    <row r="177" spans="1:14" ht="36" x14ac:dyDescent="0.2">
      <c r="A177" s="4" t="s">
        <v>351</v>
      </c>
      <c r="B177" s="3" t="s">
        <v>274</v>
      </c>
      <c r="C177" s="3" t="s">
        <v>15</v>
      </c>
      <c r="D177" s="3" t="s">
        <v>59</v>
      </c>
      <c r="E177" s="3" t="s">
        <v>352</v>
      </c>
      <c r="F177" s="3"/>
      <c r="G177" s="2">
        <f t="shared" ref="G177:M177" si="126">G178</f>
        <v>1276</v>
      </c>
      <c r="H177" s="67">
        <f t="shared" si="126"/>
        <v>-1276</v>
      </c>
      <c r="I177" s="67">
        <f t="shared" si="126"/>
        <v>0</v>
      </c>
      <c r="J177" s="67">
        <f t="shared" si="126"/>
        <v>1276</v>
      </c>
      <c r="K177" s="67">
        <f t="shared" si="126"/>
        <v>-1276</v>
      </c>
      <c r="L177" s="67">
        <f t="shared" si="126"/>
        <v>0</v>
      </c>
      <c r="M177" s="67">
        <f t="shared" si="126"/>
        <v>0</v>
      </c>
      <c r="N177" s="135"/>
    </row>
    <row r="178" spans="1:14" ht="36" customHeight="1" x14ac:dyDescent="0.2">
      <c r="A178" s="4" t="s">
        <v>194</v>
      </c>
      <c r="B178" s="3" t="s">
        <v>274</v>
      </c>
      <c r="C178" s="3" t="s">
        <v>15</v>
      </c>
      <c r="D178" s="3" t="s">
        <v>59</v>
      </c>
      <c r="E178" s="3" t="s">
        <v>192</v>
      </c>
      <c r="F178" s="3"/>
      <c r="G178" s="2">
        <f t="shared" ref="G178:M178" si="127">G179</f>
        <v>1276</v>
      </c>
      <c r="H178" s="67">
        <f t="shared" si="127"/>
        <v>-1276</v>
      </c>
      <c r="I178" s="67">
        <f t="shared" si="127"/>
        <v>0</v>
      </c>
      <c r="J178" s="67">
        <f t="shared" si="127"/>
        <v>1276</v>
      </c>
      <c r="K178" s="67">
        <f t="shared" si="127"/>
        <v>-1276</v>
      </c>
      <c r="L178" s="67">
        <f t="shared" si="127"/>
        <v>0</v>
      </c>
      <c r="M178" s="67">
        <f t="shared" si="127"/>
        <v>0</v>
      </c>
      <c r="N178" s="135"/>
    </row>
    <row r="179" spans="1:14" ht="60" customHeight="1" x14ac:dyDescent="0.2">
      <c r="A179" s="4" t="s">
        <v>38</v>
      </c>
      <c r="B179" s="3" t="s">
        <v>274</v>
      </c>
      <c r="C179" s="3" t="s">
        <v>15</v>
      </c>
      <c r="D179" s="3" t="s">
        <v>59</v>
      </c>
      <c r="E179" s="3" t="s">
        <v>192</v>
      </c>
      <c r="F179" s="3" t="s">
        <v>34</v>
      </c>
      <c r="G179" s="2">
        <v>1276</v>
      </c>
      <c r="H179" s="67">
        <v>-1276</v>
      </c>
      <c r="I179" s="67">
        <f>G179+H179</f>
        <v>0</v>
      </c>
      <c r="J179" s="67">
        <v>1276</v>
      </c>
      <c r="K179" s="67">
        <v>-1276</v>
      </c>
      <c r="L179" s="67">
        <f>J179+K179</f>
        <v>0</v>
      </c>
      <c r="M179" s="67"/>
      <c r="N179" s="135"/>
    </row>
    <row r="180" spans="1:14" ht="66" hidden="1" customHeight="1" x14ac:dyDescent="0.2">
      <c r="A180" s="4" t="s">
        <v>547</v>
      </c>
      <c r="B180" s="3" t="s">
        <v>274</v>
      </c>
      <c r="C180" s="3" t="s">
        <v>15</v>
      </c>
      <c r="D180" s="3" t="s">
        <v>59</v>
      </c>
      <c r="E180" s="3" t="s">
        <v>548</v>
      </c>
      <c r="F180" s="3"/>
      <c r="G180" s="2">
        <f t="shared" ref="G180:M182" si="128">G181</f>
        <v>0</v>
      </c>
      <c r="H180" s="67">
        <f t="shared" si="128"/>
        <v>1276</v>
      </c>
      <c r="I180" s="67">
        <f t="shared" si="128"/>
        <v>1276</v>
      </c>
      <c r="J180" s="67">
        <f t="shared" si="128"/>
        <v>0</v>
      </c>
      <c r="K180" s="67">
        <f t="shared" si="128"/>
        <v>0</v>
      </c>
      <c r="L180" s="67">
        <f t="shared" si="128"/>
        <v>0</v>
      </c>
      <c r="M180" s="67">
        <f t="shared" si="128"/>
        <v>0</v>
      </c>
      <c r="N180" s="135"/>
    </row>
    <row r="181" spans="1:14" ht="48" hidden="1" x14ac:dyDescent="0.2">
      <c r="A181" s="4" t="s">
        <v>746</v>
      </c>
      <c r="B181" s="3" t="s">
        <v>274</v>
      </c>
      <c r="C181" s="3" t="s">
        <v>15</v>
      </c>
      <c r="D181" s="3" t="s">
        <v>59</v>
      </c>
      <c r="E181" s="3" t="s">
        <v>352</v>
      </c>
      <c r="F181" s="3"/>
      <c r="G181" s="2">
        <f t="shared" si="128"/>
        <v>0</v>
      </c>
      <c r="H181" s="67">
        <f t="shared" si="128"/>
        <v>1276</v>
      </c>
      <c r="I181" s="67">
        <f t="shared" si="128"/>
        <v>1276</v>
      </c>
      <c r="J181" s="67">
        <f t="shared" si="128"/>
        <v>0</v>
      </c>
      <c r="K181" s="67">
        <f t="shared" si="128"/>
        <v>0</v>
      </c>
      <c r="L181" s="67">
        <f t="shared" si="128"/>
        <v>0</v>
      </c>
      <c r="M181" s="67">
        <f t="shared" si="128"/>
        <v>0</v>
      </c>
      <c r="N181" s="135"/>
    </row>
    <row r="182" spans="1:14" ht="36" hidden="1" customHeight="1" x14ac:dyDescent="0.2">
      <c r="A182" s="4" t="s">
        <v>194</v>
      </c>
      <c r="B182" s="3" t="s">
        <v>274</v>
      </c>
      <c r="C182" s="3" t="s">
        <v>15</v>
      </c>
      <c r="D182" s="3" t="s">
        <v>59</v>
      </c>
      <c r="E182" s="3" t="s">
        <v>192</v>
      </c>
      <c r="F182" s="3"/>
      <c r="G182" s="2">
        <f t="shared" si="128"/>
        <v>0</v>
      </c>
      <c r="H182" s="67">
        <f t="shared" si="128"/>
        <v>1276</v>
      </c>
      <c r="I182" s="67">
        <f t="shared" si="128"/>
        <v>1276</v>
      </c>
      <c r="J182" s="67">
        <f t="shared" si="128"/>
        <v>0</v>
      </c>
      <c r="K182" s="67">
        <f t="shared" si="128"/>
        <v>0</v>
      </c>
      <c r="L182" s="67">
        <f t="shared" si="128"/>
        <v>0</v>
      </c>
      <c r="M182" s="67">
        <f t="shared" si="128"/>
        <v>0</v>
      </c>
      <c r="N182" s="135"/>
    </row>
    <row r="183" spans="1:14" ht="60" hidden="1" customHeight="1" x14ac:dyDescent="0.2">
      <c r="A183" s="4" t="s">
        <v>38</v>
      </c>
      <c r="B183" s="3" t="s">
        <v>274</v>
      </c>
      <c r="C183" s="3" t="s">
        <v>15</v>
      </c>
      <c r="D183" s="3" t="s">
        <v>59</v>
      </c>
      <c r="E183" s="3" t="s">
        <v>192</v>
      </c>
      <c r="F183" s="3" t="s">
        <v>34</v>
      </c>
      <c r="G183" s="2"/>
      <c r="H183" s="67">
        <v>1276</v>
      </c>
      <c r="I183" s="67">
        <f>G183+H183</f>
        <v>1276</v>
      </c>
      <c r="J183" s="67"/>
      <c r="K183" s="67">
        <f>1276-1276</f>
        <v>0</v>
      </c>
      <c r="L183" s="67">
        <f>J183+K183</f>
        <v>0</v>
      </c>
      <c r="M183" s="67"/>
      <c r="N183" s="135"/>
    </row>
    <row r="184" spans="1:14" ht="24" customHeight="1" x14ac:dyDescent="0.2">
      <c r="A184" s="4" t="s">
        <v>196</v>
      </c>
      <c r="B184" s="3" t="s">
        <v>274</v>
      </c>
      <c r="C184" s="3" t="s">
        <v>15</v>
      </c>
      <c r="D184" s="3" t="s">
        <v>53</v>
      </c>
      <c r="E184" s="3"/>
      <c r="F184" s="3"/>
      <c r="G184" s="2">
        <f>G185+G192+G196+G203</f>
        <v>4344.9399999999996</v>
      </c>
      <c r="H184" s="67">
        <f t="shared" ref="H184:M184" si="129">H185+H192+H196+H203</f>
        <v>-148.13999999999999</v>
      </c>
      <c r="I184" s="67">
        <f t="shared" si="129"/>
        <v>4196.8</v>
      </c>
      <c r="J184" s="67">
        <f t="shared" si="129"/>
        <v>4344.9399999999996</v>
      </c>
      <c r="K184" s="67">
        <f t="shared" si="129"/>
        <v>-4089.9</v>
      </c>
      <c r="L184" s="67">
        <f t="shared" si="129"/>
        <v>255.04</v>
      </c>
      <c r="M184" s="67">
        <f t="shared" si="129"/>
        <v>255.04</v>
      </c>
      <c r="N184" s="135"/>
    </row>
    <row r="185" spans="1:14" ht="75" customHeight="1" x14ac:dyDescent="0.2">
      <c r="A185" s="4" t="s">
        <v>350</v>
      </c>
      <c r="B185" s="3" t="s">
        <v>274</v>
      </c>
      <c r="C185" s="3" t="s">
        <v>15</v>
      </c>
      <c r="D185" s="3" t="s">
        <v>53</v>
      </c>
      <c r="E185" s="3" t="s">
        <v>195</v>
      </c>
      <c r="F185" s="3"/>
      <c r="G185" s="2">
        <f t="shared" ref="G185:M185" si="130">G186</f>
        <v>3889.64</v>
      </c>
      <c r="H185" s="67">
        <f t="shared" si="130"/>
        <v>-3889.64</v>
      </c>
      <c r="I185" s="67">
        <f t="shared" si="130"/>
        <v>0</v>
      </c>
      <c r="J185" s="67">
        <f t="shared" si="130"/>
        <v>3889.64</v>
      </c>
      <c r="K185" s="67">
        <f t="shared" si="130"/>
        <v>-3889.64</v>
      </c>
      <c r="L185" s="67">
        <f t="shared" si="130"/>
        <v>0</v>
      </c>
      <c r="M185" s="67">
        <f t="shared" si="130"/>
        <v>0</v>
      </c>
      <c r="N185" s="135"/>
    </row>
    <row r="186" spans="1:14" ht="36" x14ac:dyDescent="0.2">
      <c r="A186" s="4" t="s">
        <v>351</v>
      </c>
      <c r="B186" s="3" t="s">
        <v>274</v>
      </c>
      <c r="C186" s="3" t="s">
        <v>15</v>
      </c>
      <c r="D186" s="3" t="s">
        <v>53</v>
      </c>
      <c r="E186" s="3" t="s">
        <v>352</v>
      </c>
      <c r="F186" s="3"/>
      <c r="G186" s="2">
        <f t="shared" ref="G186:L186" si="131">G187+G189</f>
        <v>3889.64</v>
      </c>
      <c r="H186" s="67">
        <f t="shared" ref="H186:I186" si="132">H187+H189</f>
        <v>-3889.64</v>
      </c>
      <c r="I186" s="67">
        <f t="shared" si="132"/>
        <v>0</v>
      </c>
      <c r="J186" s="67">
        <f t="shared" si="131"/>
        <v>3889.64</v>
      </c>
      <c r="K186" s="67">
        <f t="shared" si="131"/>
        <v>-3889.64</v>
      </c>
      <c r="L186" s="67">
        <f t="shared" si="131"/>
        <v>0</v>
      </c>
      <c r="M186" s="67">
        <f t="shared" ref="M186" si="133">M187+M189</f>
        <v>0</v>
      </c>
      <c r="N186" s="135"/>
    </row>
    <row r="187" spans="1:14" ht="37.5" customHeight="1" x14ac:dyDescent="0.2">
      <c r="A187" s="4" t="s">
        <v>194</v>
      </c>
      <c r="B187" s="3" t="s">
        <v>274</v>
      </c>
      <c r="C187" s="3" t="s">
        <v>15</v>
      </c>
      <c r="D187" s="3" t="s">
        <v>53</v>
      </c>
      <c r="E187" s="3" t="s">
        <v>192</v>
      </c>
      <c r="F187" s="3"/>
      <c r="G187" s="2">
        <f t="shared" ref="G187:M187" si="134">G188</f>
        <v>3621.54</v>
      </c>
      <c r="H187" s="67">
        <f t="shared" si="134"/>
        <v>-3621.54</v>
      </c>
      <c r="I187" s="67">
        <f t="shared" si="134"/>
        <v>0</v>
      </c>
      <c r="J187" s="67">
        <f t="shared" si="134"/>
        <v>3621.54</v>
      </c>
      <c r="K187" s="67">
        <f t="shared" si="134"/>
        <v>-3621.54</v>
      </c>
      <c r="L187" s="67">
        <f t="shared" si="134"/>
        <v>0</v>
      </c>
      <c r="M187" s="67">
        <f t="shared" si="134"/>
        <v>0</v>
      </c>
      <c r="N187" s="135"/>
    </row>
    <row r="188" spans="1:14" ht="60" customHeight="1" x14ac:dyDescent="0.2">
      <c r="A188" s="4" t="s">
        <v>38</v>
      </c>
      <c r="B188" s="3" t="s">
        <v>274</v>
      </c>
      <c r="C188" s="3" t="s">
        <v>15</v>
      </c>
      <c r="D188" s="3" t="s">
        <v>53</v>
      </c>
      <c r="E188" s="3" t="s">
        <v>192</v>
      </c>
      <c r="F188" s="3" t="s">
        <v>34</v>
      </c>
      <c r="G188" s="2">
        <v>3621.54</v>
      </c>
      <c r="H188" s="67">
        <v>-3621.54</v>
      </c>
      <c r="I188" s="67">
        <f>G188+H188</f>
        <v>0</v>
      </c>
      <c r="J188" s="67">
        <f>3439.81+181.73</f>
        <v>3621.54</v>
      </c>
      <c r="K188" s="67">
        <v>-3621.54</v>
      </c>
      <c r="L188" s="67">
        <f>J188+K188</f>
        <v>0</v>
      </c>
      <c r="M188" s="67"/>
      <c r="N188" s="135"/>
    </row>
    <row r="189" spans="1:14" ht="24" customHeight="1" x14ac:dyDescent="0.2">
      <c r="A189" s="4" t="s">
        <v>193</v>
      </c>
      <c r="B189" s="3" t="s">
        <v>274</v>
      </c>
      <c r="C189" s="3" t="s">
        <v>15</v>
      </c>
      <c r="D189" s="3" t="s">
        <v>53</v>
      </c>
      <c r="E189" s="3" t="s">
        <v>323</v>
      </c>
      <c r="F189" s="3"/>
      <c r="G189" s="2">
        <f t="shared" ref="G189" si="135">G190+G191</f>
        <v>268.10000000000002</v>
      </c>
      <c r="H189" s="67">
        <f t="shared" ref="H189:I189" si="136">H190+H191</f>
        <v>-268.10000000000002</v>
      </c>
      <c r="I189" s="67">
        <f t="shared" si="136"/>
        <v>0</v>
      </c>
      <c r="J189" s="67">
        <f t="shared" ref="J189:L189" si="137">J190+J191</f>
        <v>268.10000000000002</v>
      </c>
      <c r="K189" s="67">
        <f t="shared" si="137"/>
        <v>-268.10000000000002</v>
      </c>
      <c r="L189" s="67">
        <f t="shared" si="137"/>
        <v>0</v>
      </c>
      <c r="M189" s="67">
        <f t="shared" ref="M189" si="138">M190+M191</f>
        <v>0</v>
      </c>
      <c r="N189" s="135"/>
    </row>
    <row r="190" spans="1:14" ht="24" customHeight="1" x14ac:dyDescent="0.2">
      <c r="A190" s="4" t="s">
        <v>47</v>
      </c>
      <c r="B190" s="3" t="s">
        <v>274</v>
      </c>
      <c r="C190" s="3" t="s">
        <v>15</v>
      </c>
      <c r="D190" s="3" t="s">
        <v>53</v>
      </c>
      <c r="E190" s="3" t="s">
        <v>323</v>
      </c>
      <c r="F190" s="3" t="s">
        <v>51</v>
      </c>
      <c r="G190" s="2">
        <v>257.10000000000002</v>
      </c>
      <c r="H190" s="67">
        <v>-257.10000000000002</v>
      </c>
      <c r="I190" s="67">
        <f>G190+H190</f>
        <v>0</v>
      </c>
      <c r="J190" s="67">
        <v>257.10000000000002</v>
      </c>
      <c r="K190" s="67">
        <v>-257.10000000000002</v>
      </c>
      <c r="L190" s="67">
        <f>J190+K190</f>
        <v>0</v>
      </c>
      <c r="M190" s="67"/>
      <c r="N190" s="135"/>
    </row>
    <row r="191" spans="1:14" ht="24" customHeight="1" x14ac:dyDescent="0.2">
      <c r="A191" s="4" t="s">
        <v>77</v>
      </c>
      <c r="B191" s="3" t="s">
        <v>274</v>
      </c>
      <c r="C191" s="3" t="s">
        <v>15</v>
      </c>
      <c r="D191" s="3" t="s">
        <v>53</v>
      </c>
      <c r="E191" s="3" t="s">
        <v>323</v>
      </c>
      <c r="F191" s="3" t="s">
        <v>88</v>
      </c>
      <c r="G191" s="2">
        <v>11</v>
      </c>
      <c r="H191" s="67">
        <v>-11</v>
      </c>
      <c r="I191" s="67">
        <f>G191+H191</f>
        <v>0</v>
      </c>
      <c r="J191" s="67">
        <v>11</v>
      </c>
      <c r="K191" s="67">
        <v>-11</v>
      </c>
      <c r="L191" s="67">
        <f>J191+K191</f>
        <v>0</v>
      </c>
      <c r="M191" s="67"/>
      <c r="N191" s="135"/>
    </row>
    <row r="192" spans="1:14" ht="36" customHeight="1" x14ac:dyDescent="0.2">
      <c r="A192" s="4" t="s">
        <v>353</v>
      </c>
      <c r="B192" s="3" t="s">
        <v>274</v>
      </c>
      <c r="C192" s="3" t="s">
        <v>15</v>
      </c>
      <c r="D192" s="3" t="s">
        <v>53</v>
      </c>
      <c r="E192" s="3" t="s">
        <v>12</v>
      </c>
      <c r="F192" s="3"/>
      <c r="G192" s="2">
        <f t="shared" ref="G192:M194" si="139">G193</f>
        <v>455.3</v>
      </c>
      <c r="H192" s="67">
        <f t="shared" si="139"/>
        <v>-455.3</v>
      </c>
      <c r="I192" s="67">
        <f t="shared" si="139"/>
        <v>0</v>
      </c>
      <c r="J192" s="67">
        <f t="shared" si="139"/>
        <v>455.3</v>
      </c>
      <c r="K192" s="67">
        <f t="shared" si="139"/>
        <v>-455.3</v>
      </c>
      <c r="L192" s="67">
        <f t="shared" si="139"/>
        <v>0</v>
      </c>
      <c r="M192" s="67">
        <f t="shared" si="139"/>
        <v>0</v>
      </c>
      <c r="N192" s="135"/>
    </row>
    <row r="193" spans="1:14" ht="48" customHeight="1" x14ac:dyDescent="0.2">
      <c r="A193" s="4" t="s">
        <v>191</v>
      </c>
      <c r="B193" s="3" t="s">
        <v>274</v>
      </c>
      <c r="C193" s="3" t="s">
        <v>15</v>
      </c>
      <c r="D193" s="3" t="s">
        <v>53</v>
      </c>
      <c r="E193" s="3" t="s">
        <v>354</v>
      </c>
      <c r="F193" s="3"/>
      <c r="G193" s="2">
        <f t="shared" si="139"/>
        <v>455.3</v>
      </c>
      <c r="H193" s="67">
        <f t="shared" si="139"/>
        <v>-455.3</v>
      </c>
      <c r="I193" s="67">
        <f t="shared" si="139"/>
        <v>0</v>
      </c>
      <c r="J193" s="67">
        <f t="shared" si="139"/>
        <v>455.3</v>
      </c>
      <c r="K193" s="67">
        <f t="shared" si="139"/>
        <v>-455.3</v>
      </c>
      <c r="L193" s="67">
        <f t="shared" si="139"/>
        <v>0</v>
      </c>
      <c r="M193" s="67">
        <f t="shared" si="139"/>
        <v>0</v>
      </c>
      <c r="N193" s="135"/>
    </row>
    <row r="194" spans="1:14" ht="24" customHeight="1" x14ac:dyDescent="0.2">
      <c r="A194" s="4" t="s">
        <v>355</v>
      </c>
      <c r="B194" s="3" t="s">
        <v>274</v>
      </c>
      <c r="C194" s="3" t="s">
        <v>15</v>
      </c>
      <c r="D194" s="3" t="s">
        <v>53</v>
      </c>
      <c r="E194" s="3" t="s">
        <v>291</v>
      </c>
      <c r="F194" s="3"/>
      <c r="G194" s="2">
        <f t="shared" si="139"/>
        <v>455.3</v>
      </c>
      <c r="H194" s="67">
        <f t="shared" si="139"/>
        <v>-455.3</v>
      </c>
      <c r="I194" s="67">
        <f t="shared" si="139"/>
        <v>0</v>
      </c>
      <c r="J194" s="67">
        <f t="shared" si="139"/>
        <v>455.3</v>
      </c>
      <c r="K194" s="67">
        <f t="shared" si="139"/>
        <v>-455.3</v>
      </c>
      <c r="L194" s="67">
        <f t="shared" si="139"/>
        <v>0</v>
      </c>
      <c r="M194" s="67">
        <f t="shared" si="139"/>
        <v>0</v>
      </c>
      <c r="N194" s="135"/>
    </row>
    <row r="195" spans="1:14" ht="24" customHeight="1" x14ac:dyDescent="0.2">
      <c r="A195" s="4" t="s">
        <v>47</v>
      </c>
      <c r="B195" s="3" t="s">
        <v>274</v>
      </c>
      <c r="C195" s="3" t="s">
        <v>15</v>
      </c>
      <c r="D195" s="3" t="s">
        <v>53</v>
      </c>
      <c r="E195" s="3" t="s">
        <v>291</v>
      </c>
      <c r="F195" s="3" t="s">
        <v>51</v>
      </c>
      <c r="G195" s="2">
        <v>455.3</v>
      </c>
      <c r="H195" s="67">
        <v>-455.3</v>
      </c>
      <c r="I195" s="67">
        <f>G195+H195</f>
        <v>0</v>
      </c>
      <c r="J195" s="67">
        <v>455.3</v>
      </c>
      <c r="K195" s="67">
        <v>-455.3</v>
      </c>
      <c r="L195" s="67">
        <f>J195+K195</f>
        <v>0</v>
      </c>
      <c r="M195" s="67"/>
      <c r="N195" s="135"/>
    </row>
    <row r="196" spans="1:14" ht="67.5" hidden="1" customHeight="1" x14ac:dyDescent="0.2">
      <c r="A196" s="4" t="s">
        <v>547</v>
      </c>
      <c r="B196" s="3" t="s">
        <v>274</v>
      </c>
      <c r="C196" s="3" t="s">
        <v>15</v>
      </c>
      <c r="D196" s="3" t="s">
        <v>53</v>
      </c>
      <c r="E196" s="3" t="s">
        <v>548</v>
      </c>
      <c r="F196" s="3"/>
      <c r="G196" s="2">
        <f t="shared" ref="G196:M196" si="140">G197</f>
        <v>0</v>
      </c>
      <c r="H196" s="67">
        <f t="shared" si="140"/>
        <v>3836.87</v>
      </c>
      <c r="I196" s="67">
        <f t="shared" si="140"/>
        <v>3836.87</v>
      </c>
      <c r="J196" s="67">
        <f t="shared" si="140"/>
        <v>0</v>
      </c>
      <c r="K196" s="67">
        <f t="shared" si="140"/>
        <v>0</v>
      </c>
      <c r="L196" s="67">
        <f t="shared" si="140"/>
        <v>0</v>
      </c>
      <c r="M196" s="67">
        <f t="shared" si="140"/>
        <v>0</v>
      </c>
      <c r="N196" s="135"/>
    </row>
    <row r="197" spans="1:14" ht="48" hidden="1" x14ac:dyDescent="0.2">
      <c r="A197" s="4" t="s">
        <v>746</v>
      </c>
      <c r="B197" s="3" t="s">
        <v>274</v>
      </c>
      <c r="C197" s="3" t="s">
        <v>15</v>
      </c>
      <c r="D197" s="3" t="s">
        <v>53</v>
      </c>
      <c r="E197" s="3" t="s">
        <v>352</v>
      </c>
      <c r="F197" s="3"/>
      <c r="G197" s="2">
        <f t="shared" ref="G197:M197" si="141">G198+G200</f>
        <v>0</v>
      </c>
      <c r="H197" s="67">
        <f t="shared" si="141"/>
        <v>3836.87</v>
      </c>
      <c r="I197" s="67">
        <f t="shared" si="141"/>
        <v>3836.87</v>
      </c>
      <c r="J197" s="67">
        <f t="shared" si="141"/>
        <v>0</v>
      </c>
      <c r="K197" s="67">
        <f t="shared" si="141"/>
        <v>0</v>
      </c>
      <c r="L197" s="67">
        <f t="shared" si="141"/>
        <v>0</v>
      </c>
      <c r="M197" s="67">
        <f t="shared" si="141"/>
        <v>0</v>
      </c>
      <c r="N197" s="135"/>
    </row>
    <row r="198" spans="1:14" ht="37.5" hidden="1" customHeight="1" x14ac:dyDescent="0.2">
      <c r="A198" s="4" t="s">
        <v>194</v>
      </c>
      <c r="B198" s="3" t="s">
        <v>274</v>
      </c>
      <c r="C198" s="3" t="s">
        <v>15</v>
      </c>
      <c r="D198" s="3" t="s">
        <v>53</v>
      </c>
      <c r="E198" s="3" t="s">
        <v>192</v>
      </c>
      <c r="F198" s="3"/>
      <c r="G198" s="2">
        <f t="shared" ref="G198:M198" si="142">G199</f>
        <v>0</v>
      </c>
      <c r="H198" s="67">
        <f t="shared" si="142"/>
        <v>3755.67</v>
      </c>
      <c r="I198" s="67">
        <f t="shared" si="142"/>
        <v>3755.67</v>
      </c>
      <c r="J198" s="67">
        <f t="shared" si="142"/>
        <v>0</v>
      </c>
      <c r="K198" s="67">
        <f t="shared" si="142"/>
        <v>0</v>
      </c>
      <c r="L198" s="67">
        <f t="shared" si="142"/>
        <v>0</v>
      </c>
      <c r="M198" s="67">
        <f t="shared" si="142"/>
        <v>0</v>
      </c>
      <c r="N198" s="135"/>
    </row>
    <row r="199" spans="1:14" ht="60" hidden="1" customHeight="1" x14ac:dyDescent="0.2">
      <c r="A199" s="4" t="s">
        <v>38</v>
      </c>
      <c r="B199" s="3" t="s">
        <v>274</v>
      </c>
      <c r="C199" s="3" t="s">
        <v>15</v>
      </c>
      <c r="D199" s="3" t="s">
        <v>53</v>
      </c>
      <c r="E199" s="3" t="s">
        <v>192</v>
      </c>
      <c r="F199" s="3" t="s">
        <v>34</v>
      </c>
      <c r="G199" s="2"/>
      <c r="H199" s="67">
        <v>3755.67</v>
      </c>
      <c r="I199" s="67">
        <f>G199+H199</f>
        <v>3755.67</v>
      </c>
      <c r="J199" s="67"/>
      <c r="K199" s="67">
        <f>3755.67-3755.67</f>
        <v>0</v>
      </c>
      <c r="L199" s="67">
        <f>J199+K199</f>
        <v>0</v>
      </c>
      <c r="M199" s="67"/>
      <c r="N199" s="135"/>
    </row>
    <row r="200" spans="1:14" ht="24" hidden="1" customHeight="1" x14ac:dyDescent="0.2">
      <c r="A200" s="4" t="s">
        <v>193</v>
      </c>
      <c r="B200" s="3" t="s">
        <v>274</v>
      </c>
      <c r="C200" s="3" t="s">
        <v>15</v>
      </c>
      <c r="D200" s="3" t="s">
        <v>53</v>
      </c>
      <c r="E200" s="3" t="s">
        <v>323</v>
      </c>
      <c r="F200" s="3"/>
      <c r="G200" s="2">
        <f t="shared" ref="G200:M200" si="143">G201+G202</f>
        <v>0</v>
      </c>
      <c r="H200" s="67">
        <f t="shared" si="143"/>
        <v>81.2</v>
      </c>
      <c r="I200" s="67">
        <f t="shared" si="143"/>
        <v>81.2</v>
      </c>
      <c r="J200" s="67">
        <f t="shared" si="143"/>
        <v>0</v>
      </c>
      <c r="K200" s="67">
        <f t="shared" si="143"/>
        <v>0</v>
      </c>
      <c r="L200" s="67">
        <f t="shared" si="143"/>
        <v>0</v>
      </c>
      <c r="M200" s="67">
        <f t="shared" si="143"/>
        <v>0</v>
      </c>
      <c r="N200" s="135"/>
    </row>
    <row r="201" spans="1:14" ht="24" hidden="1" customHeight="1" x14ac:dyDescent="0.2">
      <c r="A201" s="4" t="s">
        <v>47</v>
      </c>
      <c r="B201" s="3" t="s">
        <v>274</v>
      </c>
      <c r="C201" s="3" t="s">
        <v>15</v>
      </c>
      <c r="D201" s="3" t="s">
        <v>53</v>
      </c>
      <c r="E201" s="3" t="s">
        <v>323</v>
      </c>
      <c r="F201" s="3" t="s">
        <v>51</v>
      </c>
      <c r="G201" s="2"/>
      <c r="H201" s="67">
        <f>75+5.2</f>
        <v>80.2</v>
      </c>
      <c r="I201" s="67">
        <f>G201+H201</f>
        <v>80.2</v>
      </c>
      <c r="J201" s="67"/>
      <c r="K201" s="67"/>
      <c r="L201" s="67">
        <f>J201+K201</f>
        <v>0</v>
      </c>
      <c r="M201" s="67"/>
      <c r="N201" s="135"/>
    </row>
    <row r="202" spans="1:14" ht="24" hidden="1" customHeight="1" x14ac:dyDescent="0.2">
      <c r="A202" s="4" t="s">
        <v>77</v>
      </c>
      <c r="B202" s="3" t="s">
        <v>274</v>
      </c>
      <c r="C202" s="3" t="s">
        <v>15</v>
      </c>
      <c r="D202" s="3" t="s">
        <v>53</v>
      </c>
      <c r="E202" s="3" t="s">
        <v>323</v>
      </c>
      <c r="F202" s="3" t="s">
        <v>88</v>
      </c>
      <c r="G202" s="2"/>
      <c r="H202" s="67">
        <v>1</v>
      </c>
      <c r="I202" s="67">
        <f>G202+H202</f>
        <v>1</v>
      </c>
      <c r="J202" s="67"/>
      <c r="K202" s="67"/>
      <c r="L202" s="67">
        <f>J202+K202</f>
        <v>0</v>
      </c>
      <c r="M202" s="67"/>
      <c r="N202" s="135"/>
    </row>
    <row r="203" spans="1:14" ht="78" customHeight="1" x14ac:dyDescent="0.2">
      <c r="A203" s="4" t="s">
        <v>550</v>
      </c>
      <c r="B203" s="3" t="s">
        <v>274</v>
      </c>
      <c r="C203" s="3" t="s">
        <v>15</v>
      </c>
      <c r="D203" s="3" t="s">
        <v>53</v>
      </c>
      <c r="E203" s="3" t="s">
        <v>12</v>
      </c>
      <c r="F203" s="3"/>
      <c r="G203" s="2">
        <f t="shared" ref="G203:M205" si="144">G204</f>
        <v>0</v>
      </c>
      <c r="H203" s="67">
        <f t="shared" si="144"/>
        <v>359.93</v>
      </c>
      <c r="I203" s="67">
        <f t="shared" si="144"/>
        <v>359.93</v>
      </c>
      <c r="J203" s="67">
        <f t="shared" si="144"/>
        <v>0</v>
      </c>
      <c r="K203" s="67">
        <f t="shared" si="144"/>
        <v>255.04</v>
      </c>
      <c r="L203" s="67">
        <f t="shared" si="144"/>
        <v>255.04</v>
      </c>
      <c r="M203" s="67">
        <f t="shared" si="144"/>
        <v>255.04</v>
      </c>
      <c r="N203" s="135"/>
    </row>
    <row r="204" spans="1:14" ht="48" customHeight="1" x14ac:dyDescent="0.2">
      <c r="A204" s="4" t="s">
        <v>191</v>
      </c>
      <c r="B204" s="3" t="s">
        <v>274</v>
      </c>
      <c r="C204" s="3" t="s">
        <v>15</v>
      </c>
      <c r="D204" s="3" t="s">
        <v>53</v>
      </c>
      <c r="E204" s="3" t="s">
        <v>354</v>
      </c>
      <c r="F204" s="3"/>
      <c r="G204" s="2">
        <f t="shared" si="144"/>
        <v>0</v>
      </c>
      <c r="H204" s="67">
        <f t="shared" si="144"/>
        <v>359.93</v>
      </c>
      <c r="I204" s="67">
        <f t="shared" si="144"/>
        <v>359.93</v>
      </c>
      <c r="J204" s="67">
        <f t="shared" si="144"/>
        <v>0</v>
      </c>
      <c r="K204" s="67">
        <f t="shared" si="144"/>
        <v>255.04</v>
      </c>
      <c r="L204" s="67">
        <f t="shared" si="144"/>
        <v>255.04</v>
      </c>
      <c r="M204" s="67">
        <f t="shared" si="144"/>
        <v>255.04</v>
      </c>
      <c r="N204" s="135"/>
    </row>
    <row r="205" spans="1:14" ht="24" customHeight="1" x14ac:dyDescent="0.2">
      <c r="A205" s="4" t="s">
        <v>355</v>
      </c>
      <c r="B205" s="3" t="s">
        <v>274</v>
      </c>
      <c r="C205" s="3" t="s">
        <v>15</v>
      </c>
      <c r="D205" s="3" t="s">
        <v>53</v>
      </c>
      <c r="E205" s="3" t="s">
        <v>291</v>
      </c>
      <c r="F205" s="3"/>
      <c r="G205" s="2">
        <f t="shared" si="144"/>
        <v>0</v>
      </c>
      <c r="H205" s="67">
        <f t="shared" si="144"/>
        <v>359.93</v>
      </c>
      <c r="I205" s="67">
        <f t="shared" si="144"/>
        <v>359.93</v>
      </c>
      <c r="J205" s="67">
        <f t="shared" si="144"/>
        <v>0</v>
      </c>
      <c r="K205" s="67">
        <f t="shared" si="144"/>
        <v>255.04</v>
      </c>
      <c r="L205" s="67">
        <f t="shared" si="144"/>
        <v>255.04</v>
      </c>
      <c r="M205" s="67">
        <f t="shared" si="144"/>
        <v>255.04</v>
      </c>
      <c r="N205" s="135"/>
    </row>
    <row r="206" spans="1:14" ht="24" customHeight="1" x14ac:dyDescent="0.2">
      <c r="A206" s="4" t="s">
        <v>47</v>
      </c>
      <c r="B206" s="3" t="s">
        <v>274</v>
      </c>
      <c r="C206" s="3" t="s">
        <v>15</v>
      </c>
      <c r="D206" s="3" t="s">
        <v>53</v>
      </c>
      <c r="E206" s="3" t="s">
        <v>291</v>
      </c>
      <c r="F206" s="3" t="s">
        <v>51</v>
      </c>
      <c r="G206" s="2"/>
      <c r="H206" s="67">
        <v>359.93</v>
      </c>
      <c r="I206" s="67">
        <f>G206+H206</f>
        <v>359.93</v>
      </c>
      <c r="J206" s="67"/>
      <c r="K206" s="67">
        <v>255.04</v>
      </c>
      <c r="L206" s="67">
        <f>J206+K206</f>
        <v>255.04</v>
      </c>
      <c r="M206" s="67">
        <v>255.04</v>
      </c>
      <c r="N206" s="135"/>
    </row>
    <row r="207" spans="1:14" x14ac:dyDescent="0.2">
      <c r="A207" s="4" t="s">
        <v>181</v>
      </c>
      <c r="B207" s="3" t="s">
        <v>274</v>
      </c>
      <c r="C207" s="3" t="s">
        <v>15</v>
      </c>
      <c r="D207" s="3" t="s">
        <v>37</v>
      </c>
      <c r="E207" s="3"/>
      <c r="F207" s="3"/>
      <c r="G207" s="2">
        <f>G208+G211</f>
        <v>500</v>
      </c>
      <c r="H207" s="67">
        <f t="shared" ref="H207:M207" si="145">H208+H211</f>
        <v>100</v>
      </c>
      <c r="I207" s="67">
        <f t="shared" si="145"/>
        <v>600</v>
      </c>
      <c r="J207" s="67">
        <f t="shared" si="145"/>
        <v>500</v>
      </c>
      <c r="K207" s="67">
        <f t="shared" si="145"/>
        <v>100</v>
      </c>
      <c r="L207" s="67">
        <f t="shared" si="145"/>
        <v>600</v>
      </c>
      <c r="M207" s="67">
        <f t="shared" si="145"/>
        <v>600</v>
      </c>
      <c r="N207" s="135"/>
    </row>
    <row r="208" spans="1:14" x14ac:dyDescent="0.2">
      <c r="A208" s="4" t="s">
        <v>181</v>
      </c>
      <c r="B208" s="3" t="s">
        <v>274</v>
      </c>
      <c r="C208" s="3" t="s">
        <v>15</v>
      </c>
      <c r="D208" s="3" t="s">
        <v>37</v>
      </c>
      <c r="E208" s="3" t="s">
        <v>356</v>
      </c>
      <c r="F208" s="3"/>
      <c r="G208" s="74">
        <f>G209</f>
        <v>500</v>
      </c>
      <c r="H208" s="338">
        <f t="shared" ref="H208:M208" si="146">H209</f>
        <v>100</v>
      </c>
      <c r="I208" s="338">
        <f t="shared" si="146"/>
        <v>600</v>
      </c>
      <c r="J208" s="338">
        <f t="shared" si="146"/>
        <v>500</v>
      </c>
      <c r="K208" s="338">
        <f t="shared" si="146"/>
        <v>100</v>
      </c>
      <c r="L208" s="338">
        <f t="shared" si="146"/>
        <v>600</v>
      </c>
      <c r="M208" s="338">
        <f t="shared" si="146"/>
        <v>600</v>
      </c>
      <c r="N208" s="135"/>
    </row>
    <row r="209" spans="1:14" x14ac:dyDescent="0.2">
      <c r="A209" s="4" t="s">
        <v>46</v>
      </c>
      <c r="B209" s="3" t="s">
        <v>274</v>
      </c>
      <c r="C209" s="3" t="s">
        <v>15</v>
      </c>
      <c r="D209" s="3" t="s">
        <v>37</v>
      </c>
      <c r="E209" s="3" t="s">
        <v>44</v>
      </c>
      <c r="F209" s="3"/>
      <c r="G209" s="74">
        <f t="shared" ref="G209:M211" si="147">G210</f>
        <v>500</v>
      </c>
      <c r="H209" s="338">
        <f t="shared" si="147"/>
        <v>100</v>
      </c>
      <c r="I209" s="338">
        <f t="shared" si="147"/>
        <v>600</v>
      </c>
      <c r="J209" s="338">
        <f t="shared" si="147"/>
        <v>500</v>
      </c>
      <c r="K209" s="338">
        <f t="shared" si="147"/>
        <v>100</v>
      </c>
      <c r="L209" s="338">
        <f t="shared" si="147"/>
        <v>600</v>
      </c>
      <c r="M209" s="338">
        <f t="shared" si="147"/>
        <v>600</v>
      </c>
      <c r="N209" s="135"/>
    </row>
    <row r="210" spans="1:14" ht="15.75" customHeight="1" x14ac:dyDescent="0.2">
      <c r="A210" s="7" t="s">
        <v>77</v>
      </c>
      <c r="B210" s="3" t="s">
        <v>274</v>
      </c>
      <c r="C210" s="3" t="s">
        <v>15</v>
      </c>
      <c r="D210" s="3" t="s">
        <v>37</v>
      </c>
      <c r="E210" s="3" t="s">
        <v>44</v>
      </c>
      <c r="F210" s="3" t="s">
        <v>88</v>
      </c>
      <c r="G210" s="2">
        <v>500</v>
      </c>
      <c r="H210" s="338">
        <v>100</v>
      </c>
      <c r="I210" s="67">
        <f>G210+H210</f>
        <v>600</v>
      </c>
      <c r="J210" s="338">
        <v>500</v>
      </c>
      <c r="K210" s="338">
        <v>100</v>
      </c>
      <c r="L210" s="67">
        <f>J210+K210</f>
        <v>600</v>
      </c>
      <c r="M210" s="338">
        <v>600</v>
      </c>
      <c r="N210" s="135"/>
    </row>
    <row r="211" spans="1:14" ht="48" hidden="1" x14ac:dyDescent="0.2">
      <c r="A211" s="4" t="s">
        <v>464</v>
      </c>
      <c r="B211" s="3" t="s">
        <v>274</v>
      </c>
      <c r="C211" s="3" t="s">
        <v>15</v>
      </c>
      <c r="D211" s="3" t="s">
        <v>37</v>
      </c>
      <c r="E211" s="3" t="s">
        <v>492</v>
      </c>
      <c r="F211" s="3"/>
      <c r="G211" s="74">
        <f t="shared" si="147"/>
        <v>0</v>
      </c>
      <c r="H211" s="338">
        <f t="shared" si="147"/>
        <v>0</v>
      </c>
      <c r="I211" s="338">
        <f t="shared" si="147"/>
        <v>0</v>
      </c>
      <c r="J211" s="338">
        <f t="shared" si="147"/>
        <v>0</v>
      </c>
      <c r="K211" s="338">
        <f t="shared" si="147"/>
        <v>0</v>
      </c>
      <c r="L211" s="338">
        <f t="shared" si="147"/>
        <v>0</v>
      </c>
      <c r="M211" s="338">
        <f t="shared" si="147"/>
        <v>0</v>
      </c>
      <c r="N211" s="135"/>
    </row>
    <row r="212" spans="1:14" ht="21" hidden="1" customHeight="1" x14ac:dyDescent="0.2">
      <c r="A212" s="7" t="s">
        <v>77</v>
      </c>
      <c r="B212" s="3" t="s">
        <v>274</v>
      </c>
      <c r="C212" s="3" t="s">
        <v>15</v>
      </c>
      <c r="D212" s="3" t="s">
        <v>37</v>
      </c>
      <c r="E212" s="3" t="s">
        <v>492</v>
      </c>
      <c r="F212" s="3" t="s">
        <v>88</v>
      </c>
      <c r="G212" s="2"/>
      <c r="H212" s="338"/>
      <c r="I212" s="67">
        <f>G212+H212</f>
        <v>0</v>
      </c>
      <c r="J212" s="338">
        <v>0</v>
      </c>
      <c r="K212" s="338"/>
      <c r="L212" s="67">
        <f>J212+K212</f>
        <v>0</v>
      </c>
      <c r="M212" s="338"/>
      <c r="N212" s="135"/>
    </row>
    <row r="213" spans="1:14" ht="24" x14ac:dyDescent="0.2">
      <c r="A213" s="4" t="s">
        <v>227</v>
      </c>
      <c r="B213" s="3" t="s">
        <v>274</v>
      </c>
      <c r="C213" s="3" t="s">
        <v>24</v>
      </c>
      <c r="D213" s="3"/>
      <c r="E213" s="3"/>
      <c r="F213" s="3"/>
      <c r="G213" s="2">
        <f t="shared" ref="G213:M221" si="148">G214</f>
        <v>97</v>
      </c>
      <c r="H213" s="67">
        <f t="shared" si="148"/>
        <v>-52</v>
      </c>
      <c r="I213" s="67">
        <f t="shared" si="148"/>
        <v>45</v>
      </c>
      <c r="J213" s="67">
        <f t="shared" si="148"/>
        <v>97</v>
      </c>
      <c r="K213" s="67">
        <f t="shared" si="148"/>
        <v>-52</v>
      </c>
      <c r="L213" s="67">
        <f t="shared" si="148"/>
        <v>45</v>
      </c>
      <c r="M213" s="67">
        <f t="shared" si="148"/>
        <v>45</v>
      </c>
      <c r="N213" s="135"/>
    </row>
    <row r="214" spans="1:14" ht="24" x14ac:dyDescent="0.2">
      <c r="A214" s="4" t="s">
        <v>25</v>
      </c>
      <c r="B214" s="3" t="s">
        <v>274</v>
      </c>
      <c r="C214" s="3" t="s">
        <v>24</v>
      </c>
      <c r="D214" s="3" t="s">
        <v>15</v>
      </c>
      <c r="E214" s="3"/>
      <c r="F214" s="3"/>
      <c r="G214" s="2">
        <f>G215+G219</f>
        <v>97</v>
      </c>
      <c r="H214" s="67">
        <f t="shared" ref="H214:M214" si="149">H215+H219</f>
        <v>-52</v>
      </c>
      <c r="I214" s="67">
        <f t="shared" si="149"/>
        <v>45</v>
      </c>
      <c r="J214" s="67">
        <f t="shared" si="149"/>
        <v>97</v>
      </c>
      <c r="K214" s="67">
        <f t="shared" si="149"/>
        <v>-52</v>
      </c>
      <c r="L214" s="67">
        <f t="shared" si="149"/>
        <v>45</v>
      </c>
      <c r="M214" s="67">
        <f t="shared" si="149"/>
        <v>45</v>
      </c>
      <c r="N214" s="135"/>
    </row>
    <row r="215" spans="1:14" ht="63.75" customHeight="1" x14ac:dyDescent="0.2">
      <c r="A215" s="4" t="s">
        <v>353</v>
      </c>
      <c r="B215" s="3" t="s">
        <v>274</v>
      </c>
      <c r="C215" s="3">
        <v>13</v>
      </c>
      <c r="D215" s="3" t="s">
        <v>15</v>
      </c>
      <c r="E215" s="3" t="s">
        <v>12</v>
      </c>
      <c r="F215" s="3"/>
      <c r="G215" s="73">
        <f t="shared" si="148"/>
        <v>97</v>
      </c>
      <c r="H215" s="328">
        <f t="shared" si="148"/>
        <v>-97</v>
      </c>
      <c r="I215" s="328">
        <f t="shared" si="148"/>
        <v>0</v>
      </c>
      <c r="J215" s="328">
        <f t="shared" si="148"/>
        <v>97</v>
      </c>
      <c r="K215" s="328">
        <f t="shared" si="148"/>
        <v>-97</v>
      </c>
      <c r="L215" s="328">
        <f t="shared" si="148"/>
        <v>0</v>
      </c>
      <c r="M215" s="328">
        <f t="shared" si="148"/>
        <v>0</v>
      </c>
      <c r="N215" s="135"/>
    </row>
    <row r="216" spans="1:14" ht="48" x14ac:dyDescent="0.2">
      <c r="A216" s="4" t="s">
        <v>11</v>
      </c>
      <c r="B216" s="3" t="s">
        <v>274</v>
      </c>
      <c r="C216" s="3">
        <v>13</v>
      </c>
      <c r="D216" s="3" t="s">
        <v>15</v>
      </c>
      <c r="E216" s="3" t="s">
        <v>10</v>
      </c>
      <c r="F216" s="3"/>
      <c r="G216" s="73">
        <f t="shared" si="148"/>
        <v>97</v>
      </c>
      <c r="H216" s="328">
        <f t="shared" si="148"/>
        <v>-97</v>
      </c>
      <c r="I216" s="328">
        <f t="shared" si="148"/>
        <v>0</v>
      </c>
      <c r="J216" s="328">
        <f t="shared" si="148"/>
        <v>97</v>
      </c>
      <c r="K216" s="328">
        <f t="shared" si="148"/>
        <v>-97</v>
      </c>
      <c r="L216" s="328">
        <f t="shared" si="148"/>
        <v>0</v>
      </c>
      <c r="M216" s="328">
        <f t="shared" si="148"/>
        <v>0</v>
      </c>
      <c r="N216" s="135"/>
    </row>
    <row r="217" spans="1:14" ht="63.75" customHeight="1" x14ac:dyDescent="0.2">
      <c r="A217" s="4" t="s">
        <v>445</v>
      </c>
      <c r="B217" s="3" t="s">
        <v>274</v>
      </c>
      <c r="C217" s="3">
        <v>13</v>
      </c>
      <c r="D217" s="3" t="s">
        <v>15</v>
      </c>
      <c r="E217" s="3" t="s">
        <v>23</v>
      </c>
      <c r="F217" s="3"/>
      <c r="G217" s="73">
        <f t="shared" si="148"/>
        <v>97</v>
      </c>
      <c r="H217" s="328">
        <f t="shared" si="148"/>
        <v>-97</v>
      </c>
      <c r="I217" s="328">
        <f t="shared" si="148"/>
        <v>0</v>
      </c>
      <c r="J217" s="328">
        <f t="shared" si="148"/>
        <v>97</v>
      </c>
      <c r="K217" s="328">
        <f t="shared" si="148"/>
        <v>-97</v>
      </c>
      <c r="L217" s="328">
        <f t="shared" si="148"/>
        <v>0</v>
      </c>
      <c r="M217" s="328">
        <f t="shared" si="148"/>
        <v>0</v>
      </c>
      <c r="N217" s="135"/>
    </row>
    <row r="218" spans="1:14" ht="24" customHeight="1" x14ac:dyDescent="0.2">
      <c r="A218" s="4" t="s">
        <v>22</v>
      </c>
      <c r="B218" s="3" t="s">
        <v>274</v>
      </c>
      <c r="C218" s="3">
        <v>13</v>
      </c>
      <c r="D218" s="3" t="s">
        <v>15</v>
      </c>
      <c r="E218" s="3" t="s">
        <v>23</v>
      </c>
      <c r="F218" s="3" t="s">
        <v>21</v>
      </c>
      <c r="G218" s="2">
        <v>97</v>
      </c>
      <c r="H218" s="328">
        <v>-97</v>
      </c>
      <c r="I218" s="67">
        <f>G218+H218</f>
        <v>0</v>
      </c>
      <c r="J218" s="328">
        <v>97</v>
      </c>
      <c r="K218" s="328">
        <v>-97</v>
      </c>
      <c r="L218" s="67">
        <f>J218+K218</f>
        <v>0</v>
      </c>
      <c r="M218" s="328"/>
      <c r="N218" s="135"/>
    </row>
    <row r="219" spans="1:14" ht="63.75" customHeight="1" x14ac:dyDescent="0.2">
      <c r="A219" s="4" t="s">
        <v>550</v>
      </c>
      <c r="B219" s="3" t="s">
        <v>274</v>
      </c>
      <c r="C219" s="3">
        <v>13</v>
      </c>
      <c r="D219" s="3" t="s">
        <v>15</v>
      </c>
      <c r="E219" s="3" t="s">
        <v>12</v>
      </c>
      <c r="F219" s="3"/>
      <c r="G219" s="73">
        <f>G220</f>
        <v>0</v>
      </c>
      <c r="H219" s="328">
        <f t="shared" si="148"/>
        <v>45</v>
      </c>
      <c r="I219" s="328">
        <f t="shared" si="148"/>
        <v>45</v>
      </c>
      <c r="J219" s="328">
        <f t="shared" si="148"/>
        <v>0</v>
      </c>
      <c r="K219" s="328">
        <f t="shared" si="148"/>
        <v>45</v>
      </c>
      <c r="L219" s="328">
        <f t="shared" si="148"/>
        <v>45</v>
      </c>
      <c r="M219" s="328">
        <f t="shared" si="148"/>
        <v>45</v>
      </c>
      <c r="N219" s="135"/>
    </row>
    <row r="220" spans="1:14" ht="48" x14ac:dyDescent="0.2">
      <c r="A220" s="4" t="s">
        <v>11</v>
      </c>
      <c r="B220" s="3" t="s">
        <v>274</v>
      </c>
      <c r="C220" s="3">
        <v>13</v>
      </c>
      <c r="D220" s="3" t="s">
        <v>15</v>
      </c>
      <c r="E220" s="3" t="s">
        <v>10</v>
      </c>
      <c r="F220" s="3"/>
      <c r="G220" s="73">
        <f t="shared" si="148"/>
        <v>0</v>
      </c>
      <c r="H220" s="328">
        <f t="shared" si="148"/>
        <v>45</v>
      </c>
      <c r="I220" s="328">
        <f t="shared" si="148"/>
        <v>45</v>
      </c>
      <c r="J220" s="328">
        <f t="shared" si="148"/>
        <v>0</v>
      </c>
      <c r="K220" s="328">
        <f t="shared" si="148"/>
        <v>45</v>
      </c>
      <c r="L220" s="328">
        <f t="shared" si="148"/>
        <v>45</v>
      </c>
      <c r="M220" s="328">
        <f t="shared" si="148"/>
        <v>45</v>
      </c>
      <c r="N220" s="135"/>
    </row>
    <row r="221" spans="1:14" ht="24" x14ac:dyDescent="0.2">
      <c r="A221" s="4" t="s">
        <v>551</v>
      </c>
      <c r="B221" s="3" t="s">
        <v>274</v>
      </c>
      <c r="C221" s="3">
        <v>13</v>
      </c>
      <c r="D221" s="3" t="s">
        <v>15</v>
      </c>
      <c r="E221" s="3" t="s">
        <v>23</v>
      </c>
      <c r="F221" s="3"/>
      <c r="G221" s="73">
        <f t="shared" si="148"/>
        <v>0</v>
      </c>
      <c r="H221" s="328">
        <f t="shared" si="148"/>
        <v>45</v>
      </c>
      <c r="I221" s="328">
        <f t="shared" si="148"/>
        <v>45</v>
      </c>
      <c r="J221" s="328">
        <f t="shared" si="148"/>
        <v>0</v>
      </c>
      <c r="K221" s="328">
        <f t="shared" si="148"/>
        <v>45</v>
      </c>
      <c r="L221" s="328">
        <f t="shared" si="148"/>
        <v>45</v>
      </c>
      <c r="M221" s="328">
        <f t="shared" si="148"/>
        <v>45</v>
      </c>
      <c r="N221" s="135"/>
    </row>
    <row r="222" spans="1:14" ht="24" customHeight="1" x14ac:dyDescent="0.2">
      <c r="A222" s="4" t="s">
        <v>22</v>
      </c>
      <c r="B222" s="3" t="s">
        <v>274</v>
      </c>
      <c r="C222" s="3">
        <v>13</v>
      </c>
      <c r="D222" s="3" t="s">
        <v>15</v>
      </c>
      <c r="E222" s="3" t="s">
        <v>23</v>
      </c>
      <c r="F222" s="3" t="s">
        <v>21</v>
      </c>
      <c r="G222" s="2"/>
      <c r="H222" s="328">
        <v>45</v>
      </c>
      <c r="I222" s="67">
        <f>G222+H222</f>
        <v>45</v>
      </c>
      <c r="J222" s="328"/>
      <c r="K222" s="328">
        <v>45</v>
      </c>
      <c r="L222" s="67">
        <f>J222+K222</f>
        <v>45</v>
      </c>
      <c r="M222" s="328">
        <v>45</v>
      </c>
      <c r="N222" s="135"/>
    </row>
    <row r="223" spans="1:14" ht="12.75" customHeight="1" x14ac:dyDescent="0.2">
      <c r="A223" s="4" t="s">
        <v>8</v>
      </c>
      <c r="B223" s="3" t="s">
        <v>274</v>
      </c>
      <c r="C223" s="3"/>
      <c r="D223" s="3"/>
      <c r="E223" s="3"/>
      <c r="F223" s="3"/>
      <c r="G223" s="2">
        <f t="shared" ref="G223:M223" si="150">G224+G234</f>
        <v>26490.2</v>
      </c>
      <c r="H223" s="67">
        <f t="shared" si="150"/>
        <v>376.7</v>
      </c>
      <c r="I223" s="67">
        <f t="shared" si="150"/>
        <v>26866.9</v>
      </c>
      <c r="J223" s="67">
        <f t="shared" si="150"/>
        <v>26508.799999999999</v>
      </c>
      <c r="K223" s="67">
        <f t="shared" si="150"/>
        <v>358.1</v>
      </c>
      <c r="L223" s="67">
        <f t="shared" si="150"/>
        <v>26866.9</v>
      </c>
      <c r="M223" s="67">
        <f t="shared" si="150"/>
        <v>26866.9</v>
      </c>
      <c r="N223" s="135"/>
    </row>
    <row r="224" spans="1:14" ht="12.75" customHeight="1" x14ac:dyDescent="0.2">
      <c r="A224" s="4" t="s">
        <v>171</v>
      </c>
      <c r="B224" s="3" t="s">
        <v>274</v>
      </c>
      <c r="C224" s="3" t="s">
        <v>27</v>
      </c>
      <c r="D224" s="3" t="s">
        <v>19</v>
      </c>
      <c r="E224" s="3"/>
      <c r="F224" s="3"/>
      <c r="G224" s="2">
        <f t="shared" ref="G224:M232" si="151">G225</f>
        <v>520.20000000000005</v>
      </c>
      <c r="H224" s="67">
        <f t="shared" si="151"/>
        <v>383.2</v>
      </c>
      <c r="I224" s="67">
        <f t="shared" si="151"/>
        <v>903.4</v>
      </c>
      <c r="J224" s="67">
        <f t="shared" si="151"/>
        <v>538.79999999999995</v>
      </c>
      <c r="K224" s="67">
        <f t="shared" si="151"/>
        <v>364.6</v>
      </c>
      <c r="L224" s="67">
        <f t="shared" si="151"/>
        <v>903.4</v>
      </c>
      <c r="M224" s="67">
        <f t="shared" si="151"/>
        <v>903.4</v>
      </c>
      <c r="N224" s="135"/>
    </row>
    <row r="225" spans="1:14" ht="12.75" customHeight="1" x14ac:dyDescent="0.2">
      <c r="A225" s="4" t="s">
        <v>170</v>
      </c>
      <c r="B225" s="3" t="s">
        <v>274</v>
      </c>
      <c r="C225" s="3" t="s">
        <v>27</v>
      </c>
      <c r="D225" s="3" t="s">
        <v>6</v>
      </c>
      <c r="E225" s="3"/>
      <c r="F225" s="3"/>
      <c r="G225" s="2">
        <f>G226+G230</f>
        <v>520.20000000000005</v>
      </c>
      <c r="H225" s="67">
        <f t="shared" ref="H225:M225" si="152">H226+H230</f>
        <v>383.2</v>
      </c>
      <c r="I225" s="67">
        <f t="shared" si="152"/>
        <v>903.4</v>
      </c>
      <c r="J225" s="67">
        <f t="shared" si="152"/>
        <v>538.79999999999995</v>
      </c>
      <c r="K225" s="67">
        <f t="shared" si="152"/>
        <v>364.6</v>
      </c>
      <c r="L225" s="67">
        <f t="shared" si="152"/>
        <v>903.4</v>
      </c>
      <c r="M225" s="67">
        <f t="shared" si="152"/>
        <v>903.4</v>
      </c>
      <c r="N225" s="135"/>
    </row>
    <row r="226" spans="1:14" ht="24" customHeight="1" x14ac:dyDescent="0.2">
      <c r="A226" s="4" t="s">
        <v>327</v>
      </c>
      <c r="B226" s="3" t="s">
        <v>274</v>
      </c>
      <c r="C226" s="3" t="s">
        <v>27</v>
      </c>
      <c r="D226" s="3" t="s">
        <v>6</v>
      </c>
      <c r="E226" s="3" t="s">
        <v>12</v>
      </c>
      <c r="F226" s="3"/>
      <c r="G226" s="2">
        <f t="shared" si="151"/>
        <v>520.20000000000005</v>
      </c>
      <c r="H226" s="67">
        <f t="shared" si="151"/>
        <v>-520.20000000000005</v>
      </c>
      <c r="I226" s="67">
        <f t="shared" si="151"/>
        <v>0</v>
      </c>
      <c r="J226" s="67">
        <f t="shared" si="151"/>
        <v>538.79999999999995</v>
      </c>
      <c r="K226" s="67">
        <f t="shared" si="151"/>
        <v>-538.79999999999995</v>
      </c>
      <c r="L226" s="67">
        <f t="shared" si="151"/>
        <v>0</v>
      </c>
      <c r="M226" s="67">
        <f t="shared" si="151"/>
        <v>0</v>
      </c>
      <c r="N226" s="135"/>
    </row>
    <row r="227" spans="1:14" ht="24" customHeight="1" x14ac:dyDescent="0.2">
      <c r="A227" s="4" t="s">
        <v>191</v>
      </c>
      <c r="B227" s="3" t="s">
        <v>274</v>
      </c>
      <c r="C227" s="3" t="s">
        <v>27</v>
      </c>
      <c r="D227" s="3" t="s">
        <v>6</v>
      </c>
      <c r="E227" s="3" t="s">
        <v>354</v>
      </c>
      <c r="F227" s="3"/>
      <c r="G227" s="2">
        <f t="shared" si="151"/>
        <v>520.20000000000005</v>
      </c>
      <c r="H227" s="67">
        <f t="shared" si="151"/>
        <v>-520.20000000000005</v>
      </c>
      <c r="I227" s="67">
        <f t="shared" si="151"/>
        <v>0</v>
      </c>
      <c r="J227" s="67">
        <f t="shared" si="151"/>
        <v>538.79999999999995</v>
      </c>
      <c r="K227" s="67">
        <f t="shared" si="151"/>
        <v>-538.79999999999995</v>
      </c>
      <c r="L227" s="67">
        <f t="shared" si="151"/>
        <v>0</v>
      </c>
      <c r="M227" s="67">
        <f t="shared" si="151"/>
        <v>0</v>
      </c>
      <c r="N227" s="135"/>
    </row>
    <row r="228" spans="1:14" ht="24" customHeight="1" x14ac:dyDescent="0.2">
      <c r="A228" s="4" t="s">
        <v>480</v>
      </c>
      <c r="B228" s="3" t="s">
        <v>274</v>
      </c>
      <c r="C228" s="3" t="s">
        <v>27</v>
      </c>
      <c r="D228" s="3" t="s">
        <v>6</v>
      </c>
      <c r="E228" s="3" t="s">
        <v>169</v>
      </c>
      <c r="F228" s="3"/>
      <c r="G228" s="2">
        <f t="shared" si="151"/>
        <v>520.20000000000005</v>
      </c>
      <c r="H228" s="67">
        <f t="shared" si="151"/>
        <v>-520.20000000000005</v>
      </c>
      <c r="I228" s="67">
        <f t="shared" si="151"/>
        <v>0</v>
      </c>
      <c r="J228" s="67">
        <f t="shared" si="151"/>
        <v>538.79999999999995</v>
      </c>
      <c r="K228" s="67">
        <f t="shared" si="151"/>
        <v>-538.79999999999995</v>
      </c>
      <c r="L228" s="67">
        <f t="shared" si="151"/>
        <v>0</v>
      </c>
      <c r="M228" s="67">
        <f t="shared" si="151"/>
        <v>0</v>
      </c>
      <c r="N228" s="135"/>
    </row>
    <row r="229" spans="1:14" ht="12.75" customHeight="1" x14ac:dyDescent="0.2">
      <c r="A229" s="4" t="s">
        <v>8</v>
      </c>
      <c r="B229" s="3" t="s">
        <v>274</v>
      </c>
      <c r="C229" s="3" t="s">
        <v>27</v>
      </c>
      <c r="D229" s="3" t="s">
        <v>6</v>
      </c>
      <c r="E229" s="3" t="s">
        <v>169</v>
      </c>
      <c r="F229" s="3" t="s">
        <v>5</v>
      </c>
      <c r="G229" s="2">
        <v>520.20000000000005</v>
      </c>
      <c r="H229" s="67">
        <v>-520.20000000000005</v>
      </c>
      <c r="I229" s="67">
        <f>G229+H229</f>
        <v>0</v>
      </c>
      <c r="J229" s="67">
        <v>538.79999999999995</v>
      </c>
      <c r="K229" s="67">
        <v>-538.79999999999995</v>
      </c>
      <c r="L229" s="67">
        <f>J229+K229</f>
        <v>0</v>
      </c>
      <c r="M229" s="67"/>
      <c r="N229" s="135"/>
    </row>
    <row r="230" spans="1:14" ht="58.5" customHeight="1" x14ac:dyDescent="0.2">
      <c r="A230" s="4" t="s">
        <v>550</v>
      </c>
      <c r="B230" s="3" t="s">
        <v>274</v>
      </c>
      <c r="C230" s="3" t="s">
        <v>27</v>
      </c>
      <c r="D230" s="3" t="s">
        <v>6</v>
      </c>
      <c r="E230" s="3" t="s">
        <v>12</v>
      </c>
      <c r="F230" s="3"/>
      <c r="G230" s="2">
        <f t="shared" si="151"/>
        <v>0</v>
      </c>
      <c r="H230" s="67">
        <f t="shared" si="151"/>
        <v>903.4</v>
      </c>
      <c r="I230" s="67">
        <f t="shared" si="151"/>
        <v>903.4</v>
      </c>
      <c r="J230" s="67">
        <f t="shared" si="151"/>
        <v>0</v>
      </c>
      <c r="K230" s="67">
        <f t="shared" si="151"/>
        <v>903.4</v>
      </c>
      <c r="L230" s="67">
        <f t="shared" si="151"/>
        <v>903.4</v>
      </c>
      <c r="M230" s="67">
        <f t="shared" si="151"/>
        <v>903.4</v>
      </c>
      <c r="N230" s="135"/>
    </row>
    <row r="231" spans="1:14" ht="24" customHeight="1" x14ac:dyDescent="0.2">
      <c r="A231" s="4" t="s">
        <v>11</v>
      </c>
      <c r="B231" s="3" t="s">
        <v>274</v>
      </c>
      <c r="C231" s="3" t="s">
        <v>27</v>
      </c>
      <c r="D231" s="3" t="s">
        <v>6</v>
      </c>
      <c r="E231" s="3" t="s">
        <v>10</v>
      </c>
      <c r="F231" s="3"/>
      <c r="G231" s="2">
        <f t="shared" si="151"/>
        <v>0</v>
      </c>
      <c r="H231" s="67">
        <f t="shared" si="151"/>
        <v>903.4</v>
      </c>
      <c r="I231" s="67">
        <f t="shared" si="151"/>
        <v>903.4</v>
      </c>
      <c r="J231" s="67">
        <f t="shared" si="151"/>
        <v>0</v>
      </c>
      <c r="K231" s="67">
        <f t="shared" si="151"/>
        <v>903.4</v>
      </c>
      <c r="L231" s="67">
        <f t="shared" si="151"/>
        <v>903.4</v>
      </c>
      <c r="M231" s="67">
        <f t="shared" si="151"/>
        <v>903.4</v>
      </c>
      <c r="N231" s="135"/>
    </row>
    <row r="232" spans="1:14" ht="24" customHeight="1" x14ac:dyDescent="0.2">
      <c r="A232" s="4" t="s">
        <v>480</v>
      </c>
      <c r="B232" s="3" t="s">
        <v>274</v>
      </c>
      <c r="C232" s="3" t="s">
        <v>27</v>
      </c>
      <c r="D232" s="3" t="s">
        <v>6</v>
      </c>
      <c r="E232" s="3" t="s">
        <v>552</v>
      </c>
      <c r="F232" s="3"/>
      <c r="G232" s="2">
        <f t="shared" si="151"/>
        <v>0</v>
      </c>
      <c r="H232" s="67">
        <f t="shared" si="151"/>
        <v>903.4</v>
      </c>
      <c r="I232" s="67">
        <f t="shared" si="151"/>
        <v>903.4</v>
      </c>
      <c r="J232" s="67">
        <f t="shared" si="151"/>
        <v>0</v>
      </c>
      <c r="K232" s="67">
        <f t="shared" si="151"/>
        <v>903.4</v>
      </c>
      <c r="L232" s="67">
        <f t="shared" si="151"/>
        <v>903.4</v>
      </c>
      <c r="M232" s="67">
        <f t="shared" si="151"/>
        <v>903.4</v>
      </c>
      <c r="N232" s="135"/>
    </row>
    <row r="233" spans="1:14" ht="12.75" customHeight="1" x14ac:dyDescent="0.2">
      <c r="A233" s="4" t="s">
        <v>8</v>
      </c>
      <c r="B233" s="3" t="s">
        <v>274</v>
      </c>
      <c r="C233" s="3" t="s">
        <v>27</v>
      </c>
      <c r="D233" s="3" t="s">
        <v>6</v>
      </c>
      <c r="E233" s="3" t="s">
        <v>552</v>
      </c>
      <c r="F233" s="3" t="s">
        <v>5</v>
      </c>
      <c r="G233" s="2"/>
      <c r="H233" s="67">
        <v>903.4</v>
      </c>
      <c r="I233" s="67">
        <f>G233+H233</f>
        <v>903.4</v>
      </c>
      <c r="J233" s="67"/>
      <c r="K233" s="67">
        <v>903.4</v>
      </c>
      <c r="L233" s="67">
        <f>J233+K233</f>
        <v>903.4</v>
      </c>
      <c r="M233" s="67">
        <v>903.4</v>
      </c>
      <c r="N233" s="135"/>
    </row>
    <row r="234" spans="1:14" ht="24" customHeight="1" x14ac:dyDescent="0.2">
      <c r="A234" s="4" t="s">
        <v>20</v>
      </c>
      <c r="B234" s="3" t="s">
        <v>274</v>
      </c>
      <c r="C234" s="3" t="s">
        <v>7</v>
      </c>
      <c r="D234" s="3" t="s">
        <v>19</v>
      </c>
      <c r="E234" s="3"/>
      <c r="F234" s="3"/>
      <c r="G234" s="2">
        <f t="shared" ref="G234:M234" si="153">G235+G248</f>
        <v>25970</v>
      </c>
      <c r="H234" s="67">
        <f t="shared" si="153"/>
        <v>-6.5</v>
      </c>
      <c r="I234" s="67">
        <f t="shared" si="153"/>
        <v>25963.5</v>
      </c>
      <c r="J234" s="67">
        <f t="shared" si="153"/>
        <v>25970</v>
      </c>
      <c r="K234" s="67">
        <f t="shared" si="153"/>
        <v>-6.5</v>
      </c>
      <c r="L234" s="67">
        <f t="shared" si="153"/>
        <v>25963.5</v>
      </c>
      <c r="M234" s="67">
        <f t="shared" si="153"/>
        <v>25963.5</v>
      </c>
      <c r="N234" s="135"/>
    </row>
    <row r="235" spans="1:14" ht="24" customHeight="1" x14ac:dyDescent="0.2">
      <c r="A235" s="4" t="s">
        <v>18</v>
      </c>
      <c r="B235" s="3" t="s">
        <v>274</v>
      </c>
      <c r="C235" s="3" t="s">
        <v>7</v>
      </c>
      <c r="D235" s="3" t="s">
        <v>15</v>
      </c>
      <c r="E235" s="3"/>
      <c r="F235" s="3"/>
      <c r="G235" s="2">
        <f>G236+G242</f>
        <v>25970</v>
      </c>
      <c r="H235" s="67">
        <f t="shared" ref="H235:M235" si="154">H236+H242</f>
        <v>-6.5</v>
      </c>
      <c r="I235" s="67">
        <f t="shared" si="154"/>
        <v>25963.5</v>
      </c>
      <c r="J235" s="67">
        <f t="shared" si="154"/>
        <v>25970</v>
      </c>
      <c r="K235" s="67">
        <f t="shared" si="154"/>
        <v>-6.5</v>
      </c>
      <c r="L235" s="67">
        <f t="shared" si="154"/>
        <v>25963.5</v>
      </c>
      <c r="M235" s="67">
        <f t="shared" si="154"/>
        <v>25963.5</v>
      </c>
      <c r="N235" s="135"/>
    </row>
    <row r="236" spans="1:14" ht="24" customHeight="1" x14ac:dyDescent="0.2">
      <c r="A236" s="4" t="s">
        <v>353</v>
      </c>
      <c r="B236" s="3" t="s">
        <v>274</v>
      </c>
      <c r="C236" s="3" t="s">
        <v>7</v>
      </c>
      <c r="D236" s="3" t="s">
        <v>15</v>
      </c>
      <c r="E236" s="3" t="s">
        <v>12</v>
      </c>
      <c r="F236" s="3"/>
      <c r="G236" s="73">
        <f t="shared" ref="G236:M236" si="155">G237</f>
        <v>25970</v>
      </c>
      <c r="H236" s="328">
        <f t="shared" si="155"/>
        <v>-25970</v>
      </c>
      <c r="I236" s="328">
        <f t="shared" si="155"/>
        <v>0</v>
      </c>
      <c r="J236" s="328">
        <f t="shared" si="155"/>
        <v>25970</v>
      </c>
      <c r="K236" s="328">
        <f t="shared" si="155"/>
        <v>-25970</v>
      </c>
      <c r="L236" s="328">
        <f t="shared" si="155"/>
        <v>0</v>
      </c>
      <c r="M236" s="328">
        <f t="shared" si="155"/>
        <v>0</v>
      </c>
      <c r="N236" s="135"/>
    </row>
    <row r="237" spans="1:14" ht="36" customHeight="1" x14ac:dyDescent="0.2">
      <c r="A237" s="4" t="s">
        <v>11</v>
      </c>
      <c r="B237" s="3" t="s">
        <v>274</v>
      </c>
      <c r="C237" s="3" t="s">
        <v>7</v>
      </c>
      <c r="D237" s="3" t="s">
        <v>15</v>
      </c>
      <c r="E237" s="3" t="s">
        <v>10</v>
      </c>
      <c r="F237" s="3"/>
      <c r="G237" s="73">
        <f t="shared" ref="G237:L237" si="156">G238+G240</f>
        <v>25970</v>
      </c>
      <c r="H237" s="328">
        <f t="shared" ref="H237:I237" si="157">H238+H240</f>
        <v>-25970</v>
      </c>
      <c r="I237" s="328">
        <f t="shared" si="157"/>
        <v>0</v>
      </c>
      <c r="J237" s="328">
        <f t="shared" si="156"/>
        <v>25970</v>
      </c>
      <c r="K237" s="328">
        <f t="shared" si="156"/>
        <v>-25970</v>
      </c>
      <c r="L237" s="328">
        <f t="shared" si="156"/>
        <v>0</v>
      </c>
      <c r="M237" s="328">
        <f t="shared" ref="M237" si="158">M238+M240</f>
        <v>0</v>
      </c>
      <c r="N237" s="135"/>
    </row>
    <row r="238" spans="1:14" ht="36" customHeight="1" x14ac:dyDescent="0.2">
      <c r="A238" s="4" t="s">
        <v>17</v>
      </c>
      <c r="B238" s="3" t="s">
        <v>274</v>
      </c>
      <c r="C238" s="3" t="s">
        <v>7</v>
      </c>
      <c r="D238" s="3" t="s">
        <v>15</v>
      </c>
      <c r="E238" s="3" t="s">
        <v>16</v>
      </c>
      <c r="F238" s="3"/>
      <c r="G238" s="73">
        <f t="shared" ref="G238:M238" si="159">G239</f>
        <v>20107</v>
      </c>
      <c r="H238" s="328">
        <f t="shared" si="159"/>
        <v>-20107</v>
      </c>
      <c r="I238" s="328">
        <f t="shared" si="159"/>
        <v>0</v>
      </c>
      <c r="J238" s="328">
        <f t="shared" si="159"/>
        <v>20107</v>
      </c>
      <c r="K238" s="328">
        <f t="shared" si="159"/>
        <v>-20107</v>
      </c>
      <c r="L238" s="328">
        <f t="shared" si="159"/>
        <v>0</v>
      </c>
      <c r="M238" s="328">
        <f t="shared" si="159"/>
        <v>0</v>
      </c>
      <c r="N238" s="135"/>
    </row>
    <row r="239" spans="1:14" ht="12.75" customHeight="1" x14ac:dyDescent="0.2">
      <c r="A239" s="4" t="s">
        <v>8</v>
      </c>
      <c r="B239" s="3" t="s">
        <v>274</v>
      </c>
      <c r="C239" s="3" t="s">
        <v>7</v>
      </c>
      <c r="D239" s="3" t="s">
        <v>15</v>
      </c>
      <c r="E239" s="3" t="s">
        <v>16</v>
      </c>
      <c r="F239" s="3" t="s">
        <v>5</v>
      </c>
      <c r="G239" s="2">
        <v>20107</v>
      </c>
      <c r="H239" s="328">
        <v>-20107</v>
      </c>
      <c r="I239" s="67">
        <f>G239+H239</f>
        <v>0</v>
      </c>
      <c r="J239" s="328">
        <v>20107</v>
      </c>
      <c r="K239" s="328">
        <v>-20107</v>
      </c>
      <c r="L239" s="67">
        <f>J239+K239</f>
        <v>0</v>
      </c>
      <c r="M239" s="328"/>
      <c r="N239" s="135"/>
    </row>
    <row r="240" spans="1:14" ht="36" customHeight="1" x14ac:dyDescent="0.2">
      <c r="A240" s="4" t="s">
        <v>304</v>
      </c>
      <c r="B240" s="3" t="s">
        <v>274</v>
      </c>
      <c r="C240" s="3" t="s">
        <v>7</v>
      </c>
      <c r="D240" s="3" t="s">
        <v>15</v>
      </c>
      <c r="E240" s="3" t="s">
        <v>14</v>
      </c>
      <c r="F240" s="3"/>
      <c r="G240" s="73">
        <f t="shared" ref="G240:M240" si="160">G241</f>
        <v>5863</v>
      </c>
      <c r="H240" s="328">
        <f t="shared" si="160"/>
        <v>-5863</v>
      </c>
      <c r="I240" s="328">
        <f t="shared" si="160"/>
        <v>0</v>
      </c>
      <c r="J240" s="328">
        <f t="shared" si="160"/>
        <v>5863</v>
      </c>
      <c r="K240" s="328">
        <f t="shared" si="160"/>
        <v>-5863</v>
      </c>
      <c r="L240" s="328">
        <f t="shared" si="160"/>
        <v>0</v>
      </c>
      <c r="M240" s="328">
        <f t="shared" si="160"/>
        <v>0</v>
      </c>
      <c r="N240" s="135"/>
    </row>
    <row r="241" spans="1:14" ht="12.75" customHeight="1" x14ac:dyDescent="0.2">
      <c r="A241" s="4" t="s">
        <v>8</v>
      </c>
      <c r="B241" s="3" t="s">
        <v>274</v>
      </c>
      <c r="C241" s="3" t="s">
        <v>7</v>
      </c>
      <c r="D241" s="3" t="s">
        <v>15</v>
      </c>
      <c r="E241" s="3" t="s">
        <v>14</v>
      </c>
      <c r="F241" s="3" t="s">
        <v>5</v>
      </c>
      <c r="G241" s="2">
        <v>5863</v>
      </c>
      <c r="H241" s="328">
        <v>-5863</v>
      </c>
      <c r="I241" s="67">
        <f>G241+H241</f>
        <v>0</v>
      </c>
      <c r="J241" s="328">
        <v>5863</v>
      </c>
      <c r="K241" s="328">
        <v>-5863</v>
      </c>
      <c r="L241" s="67">
        <f>J241+K241</f>
        <v>0</v>
      </c>
      <c r="M241" s="328"/>
      <c r="N241" s="135"/>
    </row>
    <row r="242" spans="1:14" ht="69.75" customHeight="1" x14ac:dyDescent="0.2">
      <c r="A242" s="4" t="s">
        <v>550</v>
      </c>
      <c r="B242" s="3" t="s">
        <v>274</v>
      </c>
      <c r="C242" s="3" t="s">
        <v>7</v>
      </c>
      <c r="D242" s="3" t="s">
        <v>15</v>
      </c>
      <c r="E242" s="3" t="s">
        <v>12</v>
      </c>
      <c r="F242" s="3"/>
      <c r="G242" s="73">
        <f t="shared" ref="G242:M242" si="161">G243</f>
        <v>0</v>
      </c>
      <c r="H242" s="328">
        <f t="shared" si="161"/>
        <v>25963.5</v>
      </c>
      <c r="I242" s="328">
        <f t="shared" si="161"/>
        <v>25963.5</v>
      </c>
      <c r="J242" s="328">
        <f t="shared" si="161"/>
        <v>0</v>
      </c>
      <c r="K242" s="328">
        <f t="shared" si="161"/>
        <v>25963.5</v>
      </c>
      <c r="L242" s="328">
        <f t="shared" si="161"/>
        <v>25963.5</v>
      </c>
      <c r="M242" s="328">
        <f t="shared" si="161"/>
        <v>25963.5</v>
      </c>
      <c r="N242" s="135"/>
    </row>
    <row r="243" spans="1:14" ht="36" customHeight="1" x14ac:dyDescent="0.2">
      <c r="A243" s="4" t="s">
        <v>11</v>
      </c>
      <c r="B243" s="3" t="s">
        <v>274</v>
      </c>
      <c r="C243" s="3" t="s">
        <v>7</v>
      </c>
      <c r="D243" s="3" t="s">
        <v>15</v>
      </c>
      <c r="E243" s="3" t="s">
        <v>10</v>
      </c>
      <c r="F243" s="3"/>
      <c r="G243" s="73">
        <f t="shared" ref="G243:M243" si="162">G244+G246</f>
        <v>0</v>
      </c>
      <c r="H243" s="328">
        <f t="shared" si="162"/>
        <v>25963.5</v>
      </c>
      <c r="I243" s="328">
        <f t="shared" si="162"/>
        <v>25963.5</v>
      </c>
      <c r="J243" s="328">
        <f t="shared" si="162"/>
        <v>0</v>
      </c>
      <c r="K243" s="328">
        <f t="shared" si="162"/>
        <v>25963.5</v>
      </c>
      <c r="L243" s="328">
        <f t="shared" si="162"/>
        <v>25963.5</v>
      </c>
      <c r="M243" s="328">
        <f t="shared" si="162"/>
        <v>25963.5</v>
      </c>
      <c r="N243" s="135"/>
    </row>
    <row r="244" spans="1:14" ht="36" customHeight="1" x14ac:dyDescent="0.2">
      <c r="A244" s="4" t="s">
        <v>17</v>
      </c>
      <c r="B244" s="3" t="s">
        <v>274</v>
      </c>
      <c r="C244" s="3" t="s">
        <v>7</v>
      </c>
      <c r="D244" s="3" t="s">
        <v>15</v>
      </c>
      <c r="E244" s="3" t="s">
        <v>16</v>
      </c>
      <c r="F244" s="3"/>
      <c r="G244" s="73">
        <f t="shared" ref="G244:M244" si="163">G245</f>
        <v>0</v>
      </c>
      <c r="H244" s="328">
        <f t="shared" si="163"/>
        <v>20107</v>
      </c>
      <c r="I244" s="328">
        <f t="shared" si="163"/>
        <v>20107</v>
      </c>
      <c r="J244" s="328">
        <f t="shared" si="163"/>
        <v>0</v>
      </c>
      <c r="K244" s="328">
        <f t="shared" si="163"/>
        <v>20107</v>
      </c>
      <c r="L244" s="328">
        <f t="shared" si="163"/>
        <v>20107</v>
      </c>
      <c r="M244" s="328">
        <f t="shared" si="163"/>
        <v>20107</v>
      </c>
      <c r="N244" s="135"/>
    </row>
    <row r="245" spans="1:14" ht="12.75" customHeight="1" x14ac:dyDescent="0.2">
      <c r="A245" s="4" t="s">
        <v>8</v>
      </c>
      <c r="B245" s="3" t="s">
        <v>274</v>
      </c>
      <c r="C245" s="3" t="s">
        <v>7</v>
      </c>
      <c r="D245" s="3" t="s">
        <v>15</v>
      </c>
      <c r="E245" s="3" t="s">
        <v>16</v>
      </c>
      <c r="F245" s="3" t="s">
        <v>5</v>
      </c>
      <c r="G245" s="2"/>
      <c r="H245" s="328">
        <v>20107</v>
      </c>
      <c r="I245" s="67">
        <f>G245+H245</f>
        <v>20107</v>
      </c>
      <c r="J245" s="328"/>
      <c r="K245" s="328">
        <v>20107</v>
      </c>
      <c r="L245" s="67">
        <f>J245+K245</f>
        <v>20107</v>
      </c>
      <c r="M245" s="328">
        <v>20107</v>
      </c>
      <c r="N245" s="135"/>
    </row>
    <row r="246" spans="1:14" ht="60" customHeight="1" x14ac:dyDescent="0.2">
      <c r="A246" s="4" t="s">
        <v>491</v>
      </c>
      <c r="B246" s="3" t="s">
        <v>274</v>
      </c>
      <c r="C246" s="3" t="s">
        <v>7</v>
      </c>
      <c r="D246" s="3" t="s">
        <v>15</v>
      </c>
      <c r="E246" s="3" t="s">
        <v>14</v>
      </c>
      <c r="F246" s="3"/>
      <c r="G246" s="73">
        <f t="shared" ref="G246:M246" si="164">G247</f>
        <v>0</v>
      </c>
      <c r="H246" s="328">
        <f t="shared" si="164"/>
        <v>5856.5</v>
      </c>
      <c r="I246" s="328">
        <f t="shared" si="164"/>
        <v>5856.5</v>
      </c>
      <c r="J246" s="328">
        <f t="shared" si="164"/>
        <v>0</v>
      </c>
      <c r="K246" s="328">
        <f t="shared" si="164"/>
        <v>5856.5</v>
      </c>
      <c r="L246" s="328">
        <f t="shared" si="164"/>
        <v>5856.5</v>
      </c>
      <c r="M246" s="328">
        <f t="shared" si="164"/>
        <v>5856.5</v>
      </c>
      <c r="N246" s="135"/>
    </row>
    <row r="247" spans="1:14" ht="12.75" customHeight="1" x14ac:dyDescent="0.2">
      <c r="A247" s="4" t="s">
        <v>8</v>
      </c>
      <c r="B247" s="3" t="s">
        <v>274</v>
      </c>
      <c r="C247" s="3" t="s">
        <v>7</v>
      </c>
      <c r="D247" s="3" t="s">
        <v>15</v>
      </c>
      <c r="E247" s="3" t="s">
        <v>14</v>
      </c>
      <c r="F247" s="3" t="s">
        <v>5</v>
      </c>
      <c r="G247" s="2"/>
      <c r="H247" s="328">
        <v>5856.5</v>
      </c>
      <c r="I247" s="67">
        <f>G247+H247</f>
        <v>5856.5</v>
      </c>
      <c r="J247" s="328"/>
      <c r="K247" s="328">
        <v>5856.5</v>
      </c>
      <c r="L247" s="67">
        <f>J247+K247</f>
        <v>5856.5</v>
      </c>
      <c r="M247" s="328">
        <v>5856.5</v>
      </c>
      <c r="N247" s="135"/>
    </row>
    <row r="248" spans="1:14" ht="36" hidden="1" customHeight="1" x14ac:dyDescent="0.2">
      <c r="A248" s="4" t="s">
        <v>13</v>
      </c>
      <c r="B248" s="3" t="s">
        <v>274</v>
      </c>
      <c r="C248" s="3" t="s">
        <v>7</v>
      </c>
      <c r="D248" s="3" t="s">
        <v>6</v>
      </c>
      <c r="E248" s="3"/>
      <c r="F248" s="3"/>
      <c r="G248" s="2">
        <f>G249</f>
        <v>0</v>
      </c>
      <c r="H248" s="67">
        <f t="shared" ref="H248:M248" si="165">H249</f>
        <v>0</v>
      </c>
      <c r="I248" s="67">
        <f t="shared" si="165"/>
        <v>0</v>
      </c>
      <c r="J248" s="67">
        <f t="shared" si="165"/>
        <v>0</v>
      </c>
      <c r="K248" s="67">
        <f t="shared" si="165"/>
        <v>0</v>
      </c>
      <c r="L248" s="67">
        <f t="shared" si="165"/>
        <v>0</v>
      </c>
      <c r="M248" s="67">
        <f t="shared" si="165"/>
        <v>0</v>
      </c>
      <c r="N248" s="135"/>
    </row>
    <row r="249" spans="1:14" ht="36" hidden="1" customHeight="1" x14ac:dyDescent="0.2">
      <c r="A249" s="4" t="s">
        <v>550</v>
      </c>
      <c r="B249" s="3" t="s">
        <v>274</v>
      </c>
      <c r="C249" s="3" t="s">
        <v>7</v>
      </c>
      <c r="D249" s="3" t="s">
        <v>6</v>
      </c>
      <c r="E249" s="3" t="s">
        <v>12</v>
      </c>
      <c r="F249" s="3"/>
      <c r="G249" s="76">
        <f t="shared" ref="G249:M251" si="166">G250</f>
        <v>0</v>
      </c>
      <c r="H249" s="335">
        <f t="shared" si="166"/>
        <v>0</v>
      </c>
      <c r="I249" s="335">
        <f t="shared" si="166"/>
        <v>0</v>
      </c>
      <c r="J249" s="67">
        <f t="shared" si="166"/>
        <v>0</v>
      </c>
      <c r="K249" s="335">
        <f t="shared" si="166"/>
        <v>0</v>
      </c>
      <c r="L249" s="335">
        <f t="shared" si="166"/>
        <v>0</v>
      </c>
      <c r="M249" s="335">
        <f t="shared" si="166"/>
        <v>0</v>
      </c>
      <c r="N249" s="135"/>
    </row>
    <row r="250" spans="1:14" ht="36" hidden="1" customHeight="1" x14ac:dyDescent="0.2">
      <c r="A250" s="4" t="s">
        <v>11</v>
      </c>
      <c r="B250" s="3" t="s">
        <v>274</v>
      </c>
      <c r="C250" s="3" t="s">
        <v>7</v>
      </c>
      <c r="D250" s="3" t="s">
        <v>6</v>
      </c>
      <c r="E250" s="3" t="s">
        <v>10</v>
      </c>
      <c r="F250" s="3"/>
      <c r="G250" s="76">
        <f t="shared" si="166"/>
        <v>0</v>
      </c>
      <c r="H250" s="335">
        <f t="shared" si="166"/>
        <v>0</v>
      </c>
      <c r="I250" s="335">
        <f t="shared" si="166"/>
        <v>0</v>
      </c>
      <c r="J250" s="67">
        <f t="shared" si="166"/>
        <v>0</v>
      </c>
      <c r="K250" s="335">
        <f t="shared" si="166"/>
        <v>0</v>
      </c>
      <c r="L250" s="335">
        <f t="shared" si="166"/>
        <v>0</v>
      </c>
      <c r="M250" s="335">
        <f t="shared" si="166"/>
        <v>0</v>
      </c>
      <c r="N250" s="135"/>
    </row>
    <row r="251" spans="1:14" ht="12.75" hidden="1" customHeight="1" x14ac:dyDescent="0.2">
      <c r="A251" s="4" t="s">
        <v>9</v>
      </c>
      <c r="B251" s="3" t="s">
        <v>274</v>
      </c>
      <c r="C251" s="3" t="s">
        <v>7</v>
      </c>
      <c r="D251" s="3" t="s">
        <v>6</v>
      </c>
      <c r="E251" s="3" t="s">
        <v>357</v>
      </c>
      <c r="F251" s="3"/>
      <c r="G251" s="76">
        <f t="shared" si="166"/>
        <v>0</v>
      </c>
      <c r="H251" s="335">
        <f t="shared" si="166"/>
        <v>0</v>
      </c>
      <c r="I251" s="335">
        <f t="shared" si="166"/>
        <v>0</v>
      </c>
      <c r="J251" s="67">
        <f t="shared" si="166"/>
        <v>0</v>
      </c>
      <c r="K251" s="335">
        <f t="shared" si="166"/>
        <v>0</v>
      </c>
      <c r="L251" s="335">
        <f t="shared" si="166"/>
        <v>0</v>
      </c>
      <c r="M251" s="335">
        <f t="shared" si="166"/>
        <v>0</v>
      </c>
      <c r="N251" s="135"/>
    </row>
    <row r="252" spans="1:14" ht="12.75" hidden="1" customHeight="1" x14ac:dyDescent="0.2">
      <c r="A252" s="4" t="s">
        <v>8</v>
      </c>
      <c r="B252" s="3" t="s">
        <v>274</v>
      </c>
      <c r="C252" s="3" t="s">
        <v>7</v>
      </c>
      <c r="D252" s="3" t="s">
        <v>6</v>
      </c>
      <c r="E252" s="3" t="s">
        <v>357</v>
      </c>
      <c r="F252" s="3" t="s">
        <v>5</v>
      </c>
      <c r="G252" s="2"/>
      <c r="H252" s="335"/>
      <c r="I252" s="67">
        <f>G252+H252</f>
        <v>0</v>
      </c>
      <c r="J252" s="67">
        <v>0</v>
      </c>
      <c r="K252" s="335">
        <v>0</v>
      </c>
      <c r="L252" s="67">
        <f>J252+K252</f>
        <v>0</v>
      </c>
      <c r="M252" s="335">
        <v>0</v>
      </c>
      <c r="N252" s="135"/>
    </row>
    <row r="253" spans="1:14" ht="28.5" customHeight="1" x14ac:dyDescent="0.2">
      <c r="A253" s="61" t="s">
        <v>319</v>
      </c>
      <c r="B253" s="5" t="s">
        <v>88</v>
      </c>
      <c r="C253" s="5"/>
      <c r="D253" s="5"/>
      <c r="E253" s="5"/>
      <c r="F253" s="3"/>
      <c r="G253" s="77">
        <f>G254+G357+G381+G432+G503+G523+G547+G553+G497+G517</f>
        <v>64958.43</v>
      </c>
      <c r="H253" s="346">
        <f t="shared" ref="H253:M253" si="167">H254+H357+H381+H432+H503+H523+H547+H553+H497+H517</f>
        <v>-16532.73</v>
      </c>
      <c r="I253" s="346">
        <f t="shared" si="167"/>
        <v>48425.7</v>
      </c>
      <c r="J253" s="346">
        <f t="shared" si="167"/>
        <v>103464.88</v>
      </c>
      <c r="K253" s="346">
        <f t="shared" si="167"/>
        <v>-81360.820000000007</v>
      </c>
      <c r="L253" s="346">
        <f t="shared" si="167"/>
        <v>22104.06</v>
      </c>
      <c r="M253" s="346">
        <f t="shared" si="167"/>
        <v>22943.39</v>
      </c>
      <c r="N253" s="135"/>
    </row>
    <row r="254" spans="1:14" ht="12.75" customHeight="1" x14ac:dyDescent="0.2">
      <c r="A254" s="4" t="s">
        <v>215</v>
      </c>
      <c r="B254" s="3" t="s">
        <v>88</v>
      </c>
      <c r="C254" s="3" t="s">
        <v>15</v>
      </c>
      <c r="D254" s="3"/>
      <c r="E254" s="3"/>
      <c r="F254" s="3"/>
      <c r="G254" s="2">
        <f t="shared" ref="G254:M254" si="168">G255+G258+G266+G314+G305+G311+G296</f>
        <v>18061.580000000002</v>
      </c>
      <c r="H254" s="67">
        <f t="shared" si="168"/>
        <v>1749.99</v>
      </c>
      <c r="I254" s="67">
        <f t="shared" si="168"/>
        <v>19811.57</v>
      </c>
      <c r="J254" s="67">
        <f t="shared" si="168"/>
        <v>18049.18</v>
      </c>
      <c r="K254" s="67">
        <f t="shared" si="168"/>
        <v>-11723.27</v>
      </c>
      <c r="L254" s="67">
        <f t="shared" si="168"/>
        <v>6325.91</v>
      </c>
      <c r="M254" s="67">
        <f t="shared" si="168"/>
        <v>3073.38</v>
      </c>
      <c r="N254" s="135"/>
    </row>
    <row r="255" spans="1:14" ht="36" customHeight="1" x14ac:dyDescent="0.2">
      <c r="A255" s="4" t="s">
        <v>214</v>
      </c>
      <c r="B255" s="3" t="s">
        <v>88</v>
      </c>
      <c r="C255" s="3" t="s">
        <v>15</v>
      </c>
      <c r="D255" s="3" t="s">
        <v>27</v>
      </c>
      <c r="E255" s="3"/>
      <c r="F255" s="3"/>
      <c r="G255" s="2">
        <f t="shared" ref="G255:M255" si="169">G256</f>
        <v>1371.02</v>
      </c>
      <c r="H255" s="67">
        <f t="shared" si="169"/>
        <v>317.73</v>
      </c>
      <c r="I255" s="67">
        <f t="shared" si="169"/>
        <v>1688.75</v>
      </c>
      <c r="J255" s="67">
        <f t="shared" si="169"/>
        <v>1371.02</v>
      </c>
      <c r="K255" s="67">
        <f t="shared" si="169"/>
        <v>317.73</v>
      </c>
      <c r="L255" s="67">
        <f t="shared" si="169"/>
        <v>1688.75</v>
      </c>
      <c r="M255" s="67">
        <f t="shared" si="169"/>
        <v>0</v>
      </c>
      <c r="N255" s="135"/>
    </row>
    <row r="256" spans="1:14" ht="24" customHeight="1" x14ac:dyDescent="0.2">
      <c r="A256" s="4" t="s">
        <v>213</v>
      </c>
      <c r="B256" s="3" t="s">
        <v>88</v>
      </c>
      <c r="C256" s="3" t="s">
        <v>15</v>
      </c>
      <c r="D256" s="3" t="s">
        <v>27</v>
      </c>
      <c r="E256" s="3" t="s">
        <v>212</v>
      </c>
      <c r="F256" s="3"/>
      <c r="G256" s="78">
        <f t="shared" ref="G256:M256" si="170">G257</f>
        <v>1371.02</v>
      </c>
      <c r="H256" s="326">
        <f t="shared" si="170"/>
        <v>317.73</v>
      </c>
      <c r="I256" s="326">
        <f t="shared" si="170"/>
        <v>1688.75</v>
      </c>
      <c r="J256" s="326">
        <f t="shared" si="170"/>
        <v>1371.02</v>
      </c>
      <c r="K256" s="326">
        <f t="shared" si="170"/>
        <v>317.73</v>
      </c>
      <c r="L256" s="326">
        <f t="shared" si="170"/>
        <v>1688.75</v>
      </c>
      <c r="M256" s="326">
        <f t="shared" si="170"/>
        <v>0</v>
      </c>
      <c r="N256" s="135"/>
    </row>
    <row r="257" spans="1:14" ht="60" customHeight="1" x14ac:dyDescent="0.2">
      <c r="A257" s="4" t="s">
        <v>38</v>
      </c>
      <c r="B257" s="3" t="s">
        <v>88</v>
      </c>
      <c r="C257" s="3" t="s">
        <v>15</v>
      </c>
      <c r="D257" s="3" t="s">
        <v>27</v>
      </c>
      <c r="E257" s="3" t="s">
        <v>212</v>
      </c>
      <c r="F257" s="3" t="s">
        <v>34</v>
      </c>
      <c r="G257" s="2">
        <v>1371.02</v>
      </c>
      <c r="H257" s="326">
        <v>317.73</v>
      </c>
      <c r="I257" s="67">
        <f>G257+H257</f>
        <v>1688.75</v>
      </c>
      <c r="J257" s="326">
        <v>1371.02</v>
      </c>
      <c r="K257" s="326">
        <v>317.73</v>
      </c>
      <c r="L257" s="67">
        <f>J257+K257</f>
        <v>1688.75</v>
      </c>
      <c r="M257" s="326"/>
      <c r="N257" s="135"/>
    </row>
    <row r="258" spans="1:14" ht="38.25" customHeight="1" x14ac:dyDescent="0.2">
      <c r="A258" s="4" t="s">
        <v>211</v>
      </c>
      <c r="B258" s="3" t="s">
        <v>88</v>
      </c>
      <c r="C258" s="3" t="s">
        <v>15</v>
      </c>
      <c r="D258" s="3" t="s">
        <v>6</v>
      </c>
      <c r="E258" s="3"/>
      <c r="F258" s="3"/>
      <c r="G258" s="2">
        <f t="shared" ref="G258:L258" si="171">G259+G261</f>
        <v>1777.1089999999999</v>
      </c>
      <c r="H258" s="67">
        <f t="shared" ref="H258:I258" si="172">H259+H261</f>
        <v>-212.93</v>
      </c>
      <c r="I258" s="67">
        <f t="shared" si="172"/>
        <v>1564.18</v>
      </c>
      <c r="J258" s="67">
        <f t="shared" si="171"/>
        <v>1777.11</v>
      </c>
      <c r="K258" s="67">
        <f t="shared" si="171"/>
        <v>-212.93</v>
      </c>
      <c r="L258" s="67">
        <f t="shared" si="171"/>
        <v>1564.18</v>
      </c>
      <c r="M258" s="67">
        <f t="shared" ref="M258" si="173">M259+M261</f>
        <v>0</v>
      </c>
      <c r="N258" s="135"/>
    </row>
    <row r="259" spans="1:14" ht="24" customHeight="1" x14ac:dyDescent="0.2">
      <c r="A259" s="4" t="s">
        <v>210</v>
      </c>
      <c r="B259" s="3" t="s">
        <v>88</v>
      </c>
      <c r="C259" s="3" t="s">
        <v>15</v>
      </c>
      <c r="D259" s="3" t="s">
        <v>6</v>
      </c>
      <c r="E259" s="3" t="s">
        <v>209</v>
      </c>
      <c r="F259" s="3"/>
      <c r="G259" s="78">
        <f t="shared" ref="G259:M259" si="174">G260</f>
        <v>1095.2280000000001</v>
      </c>
      <c r="H259" s="326">
        <f t="shared" si="174"/>
        <v>44.13</v>
      </c>
      <c r="I259" s="326">
        <f t="shared" si="174"/>
        <v>1139.3599999999999</v>
      </c>
      <c r="J259" s="326">
        <f t="shared" si="174"/>
        <v>1095.23</v>
      </c>
      <c r="K259" s="326">
        <f t="shared" si="174"/>
        <v>44.13</v>
      </c>
      <c r="L259" s="326">
        <f t="shared" si="174"/>
        <v>1139.3599999999999</v>
      </c>
      <c r="M259" s="326">
        <f t="shared" si="174"/>
        <v>0</v>
      </c>
      <c r="N259" s="135"/>
    </row>
    <row r="260" spans="1:14" ht="60" customHeight="1" x14ac:dyDescent="0.2">
      <c r="A260" s="4" t="s">
        <v>38</v>
      </c>
      <c r="B260" s="3" t="s">
        <v>88</v>
      </c>
      <c r="C260" s="3" t="s">
        <v>15</v>
      </c>
      <c r="D260" s="3" t="s">
        <v>6</v>
      </c>
      <c r="E260" s="3" t="s">
        <v>209</v>
      </c>
      <c r="F260" s="3" t="s">
        <v>34</v>
      </c>
      <c r="G260" s="2">
        <v>1095.2280000000001</v>
      </c>
      <c r="H260" s="326">
        <v>44.13</v>
      </c>
      <c r="I260" s="67">
        <f>G260+H260</f>
        <v>1139.3599999999999</v>
      </c>
      <c r="J260" s="326">
        <v>1095.23</v>
      </c>
      <c r="K260" s="326">
        <v>44.13</v>
      </c>
      <c r="L260" s="67">
        <f>J260+K260</f>
        <v>1139.3599999999999</v>
      </c>
      <c r="M260" s="326"/>
      <c r="N260" s="135"/>
    </row>
    <row r="261" spans="1:14" ht="24" customHeight="1" x14ac:dyDescent="0.2">
      <c r="A261" s="4" t="s">
        <v>208</v>
      </c>
      <c r="B261" s="3">
        <v>800</v>
      </c>
      <c r="C261" s="3" t="s">
        <v>15</v>
      </c>
      <c r="D261" s="3" t="s">
        <v>6</v>
      </c>
      <c r="E261" s="3" t="s">
        <v>207</v>
      </c>
      <c r="F261" s="3"/>
      <c r="G261" s="78">
        <f t="shared" ref="G261" si="175">G262+G264</f>
        <v>681.88099999999997</v>
      </c>
      <c r="H261" s="326">
        <f t="shared" ref="H261:I261" si="176">H262+H264</f>
        <v>-257.06</v>
      </c>
      <c r="I261" s="326">
        <f t="shared" si="176"/>
        <v>424.82</v>
      </c>
      <c r="J261" s="326">
        <f t="shared" ref="J261:L261" si="177">J262+J264</f>
        <v>681.88</v>
      </c>
      <c r="K261" s="326">
        <f t="shared" si="177"/>
        <v>-257.06</v>
      </c>
      <c r="L261" s="326">
        <f t="shared" si="177"/>
        <v>424.82</v>
      </c>
      <c r="M261" s="326">
        <f t="shared" ref="M261" si="178">M262+M264</f>
        <v>0</v>
      </c>
      <c r="N261" s="135"/>
    </row>
    <row r="262" spans="1:14" ht="30.75" customHeight="1" x14ac:dyDescent="0.2">
      <c r="A262" s="4" t="s">
        <v>206</v>
      </c>
      <c r="B262" s="3">
        <v>800</v>
      </c>
      <c r="C262" s="3" t="s">
        <v>15</v>
      </c>
      <c r="D262" s="3" t="s">
        <v>6</v>
      </c>
      <c r="E262" s="3" t="s">
        <v>205</v>
      </c>
      <c r="F262" s="3"/>
      <c r="G262" s="78">
        <f t="shared" ref="G262:M262" si="179">G263</f>
        <v>681.88099999999997</v>
      </c>
      <c r="H262" s="326">
        <f t="shared" si="179"/>
        <v>-257.06</v>
      </c>
      <c r="I262" s="326">
        <f t="shared" si="179"/>
        <v>424.82</v>
      </c>
      <c r="J262" s="326">
        <f t="shared" si="179"/>
        <v>681.88</v>
      </c>
      <c r="K262" s="326">
        <f t="shared" si="179"/>
        <v>-257.06</v>
      </c>
      <c r="L262" s="326">
        <f t="shared" si="179"/>
        <v>424.82</v>
      </c>
      <c r="M262" s="326">
        <f t="shared" si="179"/>
        <v>0</v>
      </c>
      <c r="N262" s="135"/>
    </row>
    <row r="263" spans="1:14" ht="60" customHeight="1" x14ac:dyDescent="0.2">
      <c r="A263" s="4" t="s">
        <v>38</v>
      </c>
      <c r="B263" s="3" t="s">
        <v>88</v>
      </c>
      <c r="C263" s="3" t="s">
        <v>15</v>
      </c>
      <c r="D263" s="3" t="s">
        <v>6</v>
      </c>
      <c r="E263" s="3" t="s">
        <v>205</v>
      </c>
      <c r="F263" s="3" t="s">
        <v>34</v>
      </c>
      <c r="G263" s="2">
        <v>681.88099999999997</v>
      </c>
      <c r="H263" s="326">
        <v>-257.06</v>
      </c>
      <c r="I263" s="67">
        <f>G263+H263</f>
        <v>424.82</v>
      </c>
      <c r="J263" s="326">
        <v>681.88</v>
      </c>
      <c r="K263" s="326">
        <v>-257.06</v>
      </c>
      <c r="L263" s="67">
        <f>J263+K263</f>
        <v>424.82</v>
      </c>
      <c r="M263" s="326"/>
      <c r="N263" s="135"/>
    </row>
    <row r="264" spans="1:14" ht="24" hidden="1" customHeight="1" x14ac:dyDescent="0.2">
      <c r="A264" s="4" t="s">
        <v>204</v>
      </c>
      <c r="B264" s="3">
        <v>800</v>
      </c>
      <c r="C264" s="3" t="s">
        <v>15</v>
      </c>
      <c r="D264" s="3" t="s">
        <v>6</v>
      </c>
      <c r="E264" s="3" t="s">
        <v>203</v>
      </c>
      <c r="F264" s="3"/>
      <c r="G264" s="78">
        <f t="shared" ref="G264:M264" si="180">G265</f>
        <v>0</v>
      </c>
      <c r="H264" s="326">
        <f t="shared" si="180"/>
        <v>0</v>
      </c>
      <c r="I264" s="326">
        <f t="shared" si="180"/>
        <v>0</v>
      </c>
      <c r="J264" s="326">
        <f t="shared" si="180"/>
        <v>0</v>
      </c>
      <c r="K264" s="326">
        <f t="shared" si="180"/>
        <v>0</v>
      </c>
      <c r="L264" s="326">
        <f t="shared" si="180"/>
        <v>0</v>
      </c>
      <c r="M264" s="326">
        <f t="shared" si="180"/>
        <v>0</v>
      </c>
      <c r="N264" s="135"/>
    </row>
    <row r="265" spans="1:14" ht="24" hidden="1" customHeight="1" x14ac:dyDescent="0.2">
      <c r="A265" s="4" t="s">
        <v>47</v>
      </c>
      <c r="B265" s="3" t="s">
        <v>88</v>
      </c>
      <c r="C265" s="3" t="s">
        <v>15</v>
      </c>
      <c r="D265" s="3" t="s">
        <v>6</v>
      </c>
      <c r="E265" s="3" t="s">
        <v>203</v>
      </c>
      <c r="F265" s="3" t="s">
        <v>51</v>
      </c>
      <c r="G265" s="2"/>
      <c r="H265" s="326"/>
      <c r="I265" s="67">
        <f>G265+H265</f>
        <v>0</v>
      </c>
      <c r="J265" s="326"/>
      <c r="K265" s="326"/>
      <c r="L265" s="67">
        <f>J265+K265</f>
        <v>0</v>
      </c>
      <c r="M265" s="326"/>
      <c r="N265" s="135"/>
    </row>
    <row r="266" spans="1:14" ht="48" customHeight="1" x14ac:dyDescent="0.2">
      <c r="A266" s="4" t="s">
        <v>202</v>
      </c>
      <c r="B266" s="3" t="s">
        <v>88</v>
      </c>
      <c r="C266" s="3" t="s">
        <v>15</v>
      </c>
      <c r="D266" s="3" t="s">
        <v>59</v>
      </c>
      <c r="E266" s="3"/>
      <c r="F266" s="3"/>
      <c r="G266" s="78">
        <f>G267+G274+G278+G288+G283+G292</f>
        <v>13227.411</v>
      </c>
      <c r="H266" s="326">
        <f t="shared" ref="H266:M266" si="181">H267+H274+H278+H288+H283+H292</f>
        <v>1287.3499999999999</v>
      </c>
      <c r="I266" s="326">
        <f t="shared" si="181"/>
        <v>14514.76</v>
      </c>
      <c r="J266" s="326">
        <f t="shared" si="181"/>
        <v>13227.41</v>
      </c>
      <c r="K266" s="326">
        <f t="shared" si="181"/>
        <v>-12198.71</v>
      </c>
      <c r="L266" s="326">
        <f t="shared" si="181"/>
        <v>1028.7</v>
      </c>
      <c r="M266" s="326">
        <f t="shared" si="181"/>
        <v>1028.7</v>
      </c>
      <c r="N266" s="135"/>
    </row>
    <row r="267" spans="1:14" ht="72" x14ac:dyDescent="0.2">
      <c r="A267" s="4" t="s">
        <v>359</v>
      </c>
      <c r="B267" s="3" t="s">
        <v>88</v>
      </c>
      <c r="C267" s="3" t="s">
        <v>15</v>
      </c>
      <c r="D267" s="3" t="s">
        <v>59</v>
      </c>
      <c r="E267" s="3" t="s">
        <v>201</v>
      </c>
      <c r="F267" s="3"/>
      <c r="G267" s="78">
        <f t="shared" ref="G267:M267" si="182">G268</f>
        <v>12349.710999999999</v>
      </c>
      <c r="H267" s="326">
        <f t="shared" si="182"/>
        <v>1136.3499999999999</v>
      </c>
      <c r="I267" s="326">
        <f t="shared" si="182"/>
        <v>13486.06</v>
      </c>
      <c r="J267" s="326">
        <f t="shared" si="182"/>
        <v>12349.71</v>
      </c>
      <c r="K267" s="326">
        <f t="shared" si="182"/>
        <v>-12349.71</v>
      </c>
      <c r="L267" s="326">
        <f t="shared" si="182"/>
        <v>0</v>
      </c>
      <c r="M267" s="326">
        <f t="shared" si="182"/>
        <v>0</v>
      </c>
      <c r="N267" s="135"/>
    </row>
    <row r="268" spans="1:14" ht="24.75" customHeight="1" x14ac:dyDescent="0.2">
      <c r="A268" s="4" t="s">
        <v>358</v>
      </c>
      <c r="B268" s="3" t="s">
        <v>88</v>
      </c>
      <c r="C268" s="3" t="s">
        <v>15</v>
      </c>
      <c r="D268" s="3" t="s">
        <v>59</v>
      </c>
      <c r="E268" s="3" t="s">
        <v>360</v>
      </c>
      <c r="F268" s="3"/>
      <c r="G268" s="78">
        <f t="shared" ref="G268:L268" si="183">G269+G271</f>
        <v>12349.710999999999</v>
      </c>
      <c r="H268" s="326">
        <f t="shared" ref="H268:I268" si="184">H269+H271</f>
        <v>1136.3499999999999</v>
      </c>
      <c r="I268" s="326">
        <f t="shared" si="184"/>
        <v>13486.06</v>
      </c>
      <c r="J268" s="326">
        <f t="shared" si="183"/>
        <v>12349.71</v>
      </c>
      <c r="K268" s="326">
        <f t="shared" si="183"/>
        <v>-12349.71</v>
      </c>
      <c r="L268" s="326">
        <f t="shared" si="183"/>
        <v>0</v>
      </c>
      <c r="M268" s="326">
        <f t="shared" ref="M268" si="185">M269+M271</f>
        <v>0</v>
      </c>
      <c r="N268" s="135"/>
    </row>
    <row r="269" spans="1:14" ht="24" x14ac:dyDescent="0.2">
      <c r="A269" s="4" t="s">
        <v>200</v>
      </c>
      <c r="B269" s="3" t="s">
        <v>88</v>
      </c>
      <c r="C269" s="3" t="s">
        <v>15</v>
      </c>
      <c r="D269" s="3" t="s">
        <v>59</v>
      </c>
      <c r="E269" s="3" t="s">
        <v>199</v>
      </c>
      <c r="F269" s="3"/>
      <c r="G269" s="78">
        <f t="shared" ref="G269:M269" si="186">G270</f>
        <v>11374.311</v>
      </c>
      <c r="H269" s="326">
        <f t="shared" si="186"/>
        <v>1115.92</v>
      </c>
      <c r="I269" s="326">
        <f t="shared" si="186"/>
        <v>12490.23</v>
      </c>
      <c r="J269" s="326">
        <f t="shared" si="186"/>
        <v>11374.31</v>
      </c>
      <c r="K269" s="326">
        <f t="shared" si="186"/>
        <v>-11374.31</v>
      </c>
      <c r="L269" s="326">
        <f t="shared" si="186"/>
        <v>0</v>
      </c>
      <c r="M269" s="326">
        <f t="shared" si="186"/>
        <v>0</v>
      </c>
      <c r="N269" s="135"/>
    </row>
    <row r="270" spans="1:14" ht="60" x14ac:dyDescent="0.2">
      <c r="A270" s="4" t="s">
        <v>38</v>
      </c>
      <c r="B270" s="3" t="s">
        <v>88</v>
      </c>
      <c r="C270" s="3" t="s">
        <v>15</v>
      </c>
      <c r="D270" s="3" t="s">
        <v>59</v>
      </c>
      <c r="E270" s="3" t="s">
        <v>199</v>
      </c>
      <c r="F270" s="3" t="s">
        <v>34</v>
      </c>
      <c r="G270" s="2">
        <v>11374.311</v>
      </c>
      <c r="H270" s="326">
        <v>1115.92</v>
      </c>
      <c r="I270" s="67">
        <f>G270+H270</f>
        <v>12490.23</v>
      </c>
      <c r="J270" s="326">
        <f>10823.321+550.99</f>
        <v>11374.31</v>
      </c>
      <c r="K270" s="326">
        <f>1115.919-12490.23</f>
        <v>-11374.31</v>
      </c>
      <c r="L270" s="67">
        <f>J270+K270</f>
        <v>0</v>
      </c>
      <c r="M270" s="326"/>
      <c r="N270" s="135"/>
    </row>
    <row r="271" spans="1:14" ht="24" x14ac:dyDescent="0.2">
      <c r="A271" s="4" t="s">
        <v>198</v>
      </c>
      <c r="B271" s="3" t="s">
        <v>88</v>
      </c>
      <c r="C271" s="3" t="s">
        <v>15</v>
      </c>
      <c r="D271" s="3" t="s">
        <v>59</v>
      </c>
      <c r="E271" s="3" t="s">
        <v>197</v>
      </c>
      <c r="F271" s="3"/>
      <c r="G271" s="78">
        <f t="shared" ref="G271:L271" si="187">G272+G273</f>
        <v>975.4</v>
      </c>
      <c r="H271" s="326">
        <f t="shared" ref="H271:I271" si="188">H272+H273</f>
        <v>20.43</v>
      </c>
      <c r="I271" s="326">
        <f t="shared" si="188"/>
        <v>995.83</v>
      </c>
      <c r="J271" s="326">
        <f t="shared" si="187"/>
        <v>975.4</v>
      </c>
      <c r="K271" s="326">
        <f t="shared" si="187"/>
        <v>-975.4</v>
      </c>
      <c r="L271" s="326">
        <f t="shared" si="187"/>
        <v>0</v>
      </c>
      <c r="M271" s="326">
        <f t="shared" ref="M271" si="189">M272+M273</f>
        <v>0</v>
      </c>
      <c r="N271" s="135"/>
    </row>
    <row r="272" spans="1:14" ht="24" x14ac:dyDescent="0.2">
      <c r="A272" s="4" t="s">
        <v>47</v>
      </c>
      <c r="B272" s="3" t="s">
        <v>88</v>
      </c>
      <c r="C272" s="3" t="s">
        <v>15</v>
      </c>
      <c r="D272" s="3" t="s">
        <v>59</v>
      </c>
      <c r="E272" s="3" t="s">
        <v>197</v>
      </c>
      <c r="F272" s="3" t="s">
        <v>51</v>
      </c>
      <c r="G272" s="2">
        <v>907.43</v>
      </c>
      <c r="H272" s="326">
        <v>52.56</v>
      </c>
      <c r="I272" s="67">
        <f>G272+H272</f>
        <v>959.99</v>
      </c>
      <c r="J272" s="326">
        <f>902.43+5</f>
        <v>907.43</v>
      </c>
      <c r="K272" s="326">
        <f>52.56-959.99</f>
        <v>-907.43</v>
      </c>
      <c r="L272" s="67">
        <f>J272+K272</f>
        <v>0</v>
      </c>
      <c r="M272" s="326"/>
      <c r="N272" s="135"/>
    </row>
    <row r="273" spans="1:14" ht="24" x14ac:dyDescent="0.2">
      <c r="A273" s="4" t="s">
        <v>77</v>
      </c>
      <c r="B273" s="3" t="s">
        <v>88</v>
      </c>
      <c r="C273" s="3" t="s">
        <v>15</v>
      </c>
      <c r="D273" s="3" t="s">
        <v>59</v>
      </c>
      <c r="E273" s="3" t="s">
        <v>197</v>
      </c>
      <c r="F273" s="3" t="s">
        <v>88</v>
      </c>
      <c r="G273" s="2">
        <v>67.97</v>
      </c>
      <c r="H273" s="326">
        <v>-32.130000000000003</v>
      </c>
      <c r="I273" s="67">
        <f>G273+H273</f>
        <v>35.840000000000003</v>
      </c>
      <c r="J273" s="326">
        <v>67.97</v>
      </c>
      <c r="K273" s="326">
        <f>-32.13-35.84</f>
        <v>-67.97</v>
      </c>
      <c r="L273" s="67">
        <f>J273+K273</f>
        <v>0</v>
      </c>
      <c r="M273" s="326"/>
      <c r="N273" s="135"/>
    </row>
    <row r="274" spans="1:14" ht="68.25" customHeight="1" x14ac:dyDescent="0.2">
      <c r="A274" s="8" t="s">
        <v>361</v>
      </c>
      <c r="B274" s="3" t="s">
        <v>88</v>
      </c>
      <c r="C274" s="3" t="s">
        <v>15</v>
      </c>
      <c r="D274" s="3" t="s">
        <v>59</v>
      </c>
      <c r="E274" s="3" t="s">
        <v>57</v>
      </c>
      <c r="F274" s="3"/>
      <c r="G274" s="79">
        <f t="shared" ref="G274:M275" si="190">G275</f>
        <v>78.3</v>
      </c>
      <c r="H274" s="332">
        <f t="shared" si="190"/>
        <v>18.5</v>
      </c>
      <c r="I274" s="332">
        <f t="shared" si="190"/>
        <v>96.8</v>
      </c>
      <c r="J274" s="332">
        <f t="shared" si="190"/>
        <v>78.3</v>
      </c>
      <c r="K274" s="332">
        <f t="shared" si="190"/>
        <v>18.5</v>
      </c>
      <c r="L274" s="332">
        <f t="shared" si="190"/>
        <v>96.8</v>
      </c>
      <c r="M274" s="332">
        <f t="shared" si="190"/>
        <v>96.8</v>
      </c>
      <c r="N274" s="135"/>
    </row>
    <row r="275" spans="1:14" ht="37.5" customHeight="1" x14ac:dyDescent="0.2">
      <c r="A275" s="8" t="s">
        <v>55</v>
      </c>
      <c r="B275" s="3" t="s">
        <v>88</v>
      </c>
      <c r="C275" s="3" t="s">
        <v>15</v>
      </c>
      <c r="D275" s="3" t="s">
        <v>59</v>
      </c>
      <c r="E275" s="3" t="s">
        <v>362</v>
      </c>
      <c r="F275" s="3"/>
      <c r="G275" s="79">
        <f t="shared" si="190"/>
        <v>78.3</v>
      </c>
      <c r="H275" s="332">
        <f t="shared" si="190"/>
        <v>18.5</v>
      </c>
      <c r="I275" s="332">
        <f t="shared" si="190"/>
        <v>96.8</v>
      </c>
      <c r="J275" s="332">
        <f t="shared" si="190"/>
        <v>78.3</v>
      </c>
      <c r="K275" s="332">
        <f t="shared" si="190"/>
        <v>18.5</v>
      </c>
      <c r="L275" s="332">
        <f t="shared" si="190"/>
        <v>96.8</v>
      </c>
      <c r="M275" s="332">
        <f t="shared" si="190"/>
        <v>96.8</v>
      </c>
      <c r="N275" s="135"/>
    </row>
    <row r="276" spans="1:14" ht="51" customHeight="1" x14ac:dyDescent="0.2">
      <c r="A276" s="8" t="s">
        <v>481</v>
      </c>
      <c r="B276" s="3" t="s">
        <v>88</v>
      </c>
      <c r="C276" s="3" t="s">
        <v>15</v>
      </c>
      <c r="D276" s="3" t="s">
        <v>59</v>
      </c>
      <c r="E276" s="3" t="s">
        <v>56</v>
      </c>
      <c r="F276" s="3"/>
      <c r="G276" s="79">
        <f t="shared" ref="G276:M276" si="191">G277</f>
        <v>78.3</v>
      </c>
      <c r="H276" s="332">
        <f t="shared" si="191"/>
        <v>18.5</v>
      </c>
      <c r="I276" s="332">
        <f t="shared" si="191"/>
        <v>96.8</v>
      </c>
      <c r="J276" s="332">
        <f t="shared" si="191"/>
        <v>78.3</v>
      </c>
      <c r="K276" s="332">
        <f t="shared" si="191"/>
        <v>18.5</v>
      </c>
      <c r="L276" s="332">
        <f t="shared" si="191"/>
        <v>96.8</v>
      </c>
      <c r="M276" s="332">
        <f t="shared" si="191"/>
        <v>96.8</v>
      </c>
      <c r="N276" s="135"/>
    </row>
    <row r="277" spans="1:14" ht="60" customHeight="1" x14ac:dyDescent="0.2">
      <c r="A277" s="4" t="s">
        <v>38</v>
      </c>
      <c r="B277" s="3" t="s">
        <v>88</v>
      </c>
      <c r="C277" s="3" t="s">
        <v>15</v>
      </c>
      <c r="D277" s="3" t="s">
        <v>59</v>
      </c>
      <c r="E277" s="3" t="s">
        <v>56</v>
      </c>
      <c r="F277" s="3" t="s">
        <v>34</v>
      </c>
      <c r="G277" s="2">
        <v>78.3</v>
      </c>
      <c r="H277" s="332">
        <v>18.5</v>
      </c>
      <c r="I277" s="67">
        <f>G277+H277</f>
        <v>96.8</v>
      </c>
      <c r="J277" s="332">
        <v>78.3</v>
      </c>
      <c r="K277" s="332">
        <v>18.5</v>
      </c>
      <c r="L277" s="67">
        <f>J277+K277</f>
        <v>96.8</v>
      </c>
      <c r="M277" s="332">
        <v>96.8</v>
      </c>
      <c r="N277" s="135"/>
    </row>
    <row r="278" spans="1:14" ht="34.5" customHeight="1" x14ac:dyDescent="0.2">
      <c r="A278" s="4" t="s">
        <v>335</v>
      </c>
      <c r="B278" s="3" t="s">
        <v>88</v>
      </c>
      <c r="C278" s="3" t="s">
        <v>15</v>
      </c>
      <c r="D278" s="3" t="s">
        <v>59</v>
      </c>
      <c r="E278" s="3" t="s">
        <v>60</v>
      </c>
      <c r="F278" s="3"/>
      <c r="G278" s="79">
        <f t="shared" ref="G278:M279" si="192">G279</f>
        <v>799.1</v>
      </c>
      <c r="H278" s="332">
        <f t="shared" si="192"/>
        <v>-799.1</v>
      </c>
      <c r="I278" s="332">
        <f t="shared" si="192"/>
        <v>0</v>
      </c>
      <c r="J278" s="332">
        <f t="shared" si="192"/>
        <v>799.1</v>
      </c>
      <c r="K278" s="332">
        <f t="shared" si="192"/>
        <v>-799.1</v>
      </c>
      <c r="L278" s="332">
        <f t="shared" si="192"/>
        <v>0</v>
      </c>
      <c r="M278" s="332">
        <f t="shared" si="192"/>
        <v>0</v>
      </c>
      <c r="N278" s="135"/>
    </row>
    <row r="279" spans="1:14" ht="24" customHeight="1" x14ac:dyDescent="0.2">
      <c r="A279" s="4" t="s">
        <v>363</v>
      </c>
      <c r="B279" s="3" t="s">
        <v>88</v>
      </c>
      <c r="C279" s="3" t="s">
        <v>15</v>
      </c>
      <c r="D279" s="3" t="s">
        <v>59</v>
      </c>
      <c r="E279" s="3" t="s">
        <v>365</v>
      </c>
      <c r="F279" s="3"/>
      <c r="G279" s="79">
        <f t="shared" si="192"/>
        <v>799.1</v>
      </c>
      <c r="H279" s="332">
        <f t="shared" si="192"/>
        <v>-799.1</v>
      </c>
      <c r="I279" s="332">
        <f t="shared" si="192"/>
        <v>0</v>
      </c>
      <c r="J279" s="332">
        <f t="shared" si="192"/>
        <v>799.1</v>
      </c>
      <c r="K279" s="332">
        <f t="shared" si="192"/>
        <v>-799.1</v>
      </c>
      <c r="L279" s="332">
        <f t="shared" si="192"/>
        <v>0</v>
      </c>
      <c r="M279" s="332">
        <f t="shared" si="192"/>
        <v>0</v>
      </c>
      <c r="N279" s="135"/>
    </row>
    <row r="280" spans="1:14" ht="51" customHeight="1" x14ac:dyDescent="0.2">
      <c r="A280" s="4" t="s">
        <v>364</v>
      </c>
      <c r="B280" s="3" t="s">
        <v>88</v>
      </c>
      <c r="C280" s="3" t="s">
        <v>15</v>
      </c>
      <c r="D280" s="3" t="s">
        <v>59</v>
      </c>
      <c r="E280" s="3" t="s">
        <v>366</v>
      </c>
      <c r="F280" s="3"/>
      <c r="G280" s="79">
        <f t="shared" ref="G280" si="193">G281+G282</f>
        <v>799.1</v>
      </c>
      <c r="H280" s="332">
        <f t="shared" ref="H280:I280" si="194">H281+H282</f>
        <v>-799.1</v>
      </c>
      <c r="I280" s="332">
        <f t="shared" si="194"/>
        <v>0</v>
      </c>
      <c r="J280" s="332">
        <f t="shared" ref="J280:L280" si="195">J281+J282</f>
        <v>799.1</v>
      </c>
      <c r="K280" s="332">
        <f t="shared" si="195"/>
        <v>-799.1</v>
      </c>
      <c r="L280" s="332">
        <f t="shared" si="195"/>
        <v>0</v>
      </c>
      <c r="M280" s="332">
        <f t="shared" ref="M280" si="196">M281+M282</f>
        <v>0</v>
      </c>
      <c r="N280" s="135"/>
    </row>
    <row r="281" spans="1:14" ht="60" customHeight="1" x14ac:dyDescent="0.2">
      <c r="A281" s="4" t="s">
        <v>38</v>
      </c>
      <c r="B281" s="3" t="s">
        <v>88</v>
      </c>
      <c r="C281" s="3" t="s">
        <v>15</v>
      </c>
      <c r="D281" s="3" t="s">
        <v>59</v>
      </c>
      <c r="E281" s="3" t="s">
        <v>366</v>
      </c>
      <c r="F281" s="3" t="s">
        <v>34</v>
      </c>
      <c r="G281" s="2">
        <v>610.09199999999998</v>
      </c>
      <c r="H281" s="332">
        <v>-610.09</v>
      </c>
      <c r="I281" s="67">
        <f>G281+H281</f>
        <v>0</v>
      </c>
      <c r="J281" s="332">
        <v>610.09</v>
      </c>
      <c r="K281" s="332">
        <v>-610.09</v>
      </c>
      <c r="L281" s="67">
        <f>J281+K281</f>
        <v>0</v>
      </c>
      <c r="M281" s="332"/>
      <c r="N281" s="135"/>
    </row>
    <row r="282" spans="1:14" ht="24" customHeight="1" x14ac:dyDescent="0.2">
      <c r="A282" s="4" t="s">
        <v>47</v>
      </c>
      <c r="B282" s="3" t="s">
        <v>88</v>
      </c>
      <c r="C282" s="3" t="s">
        <v>15</v>
      </c>
      <c r="D282" s="3" t="s">
        <v>59</v>
      </c>
      <c r="E282" s="3" t="s">
        <v>366</v>
      </c>
      <c r="F282" s="3" t="s">
        <v>51</v>
      </c>
      <c r="G282" s="2">
        <v>189.00800000000001</v>
      </c>
      <c r="H282" s="332">
        <v>-189.01</v>
      </c>
      <c r="I282" s="67">
        <f>G282+H282</f>
        <v>0</v>
      </c>
      <c r="J282" s="332">
        <v>189.01</v>
      </c>
      <c r="K282" s="332">
        <v>-189.01</v>
      </c>
      <c r="L282" s="67">
        <f>J282+K282</f>
        <v>0</v>
      </c>
      <c r="M282" s="332"/>
      <c r="N282" s="135"/>
    </row>
    <row r="283" spans="1:14" ht="34.5" customHeight="1" x14ac:dyDescent="0.2">
      <c r="A283" s="4" t="s">
        <v>553</v>
      </c>
      <c r="B283" s="3" t="s">
        <v>88</v>
      </c>
      <c r="C283" s="3" t="s">
        <v>15</v>
      </c>
      <c r="D283" s="3" t="s">
        <v>59</v>
      </c>
      <c r="E283" s="3" t="s">
        <v>138</v>
      </c>
      <c r="F283" s="3"/>
      <c r="G283" s="79">
        <f t="shared" ref="G283:M284" si="197">G284</f>
        <v>0</v>
      </c>
      <c r="H283" s="332">
        <f t="shared" si="197"/>
        <v>931.9</v>
      </c>
      <c r="I283" s="332">
        <f t="shared" si="197"/>
        <v>931.9</v>
      </c>
      <c r="J283" s="332">
        <f t="shared" si="197"/>
        <v>0</v>
      </c>
      <c r="K283" s="332">
        <f t="shared" si="197"/>
        <v>931.9</v>
      </c>
      <c r="L283" s="332">
        <f t="shared" si="197"/>
        <v>931.9</v>
      </c>
      <c r="M283" s="332">
        <f t="shared" si="197"/>
        <v>931.9</v>
      </c>
      <c r="N283" s="135"/>
    </row>
    <row r="284" spans="1:14" ht="24" customHeight="1" x14ac:dyDescent="0.2">
      <c r="A284" s="4" t="s">
        <v>363</v>
      </c>
      <c r="B284" s="3" t="s">
        <v>88</v>
      </c>
      <c r="C284" s="3" t="s">
        <v>15</v>
      </c>
      <c r="D284" s="3" t="s">
        <v>59</v>
      </c>
      <c r="E284" s="3" t="s">
        <v>554</v>
      </c>
      <c r="F284" s="3"/>
      <c r="G284" s="79">
        <f t="shared" si="197"/>
        <v>0</v>
      </c>
      <c r="H284" s="332">
        <f t="shared" si="197"/>
        <v>931.9</v>
      </c>
      <c r="I284" s="332">
        <f t="shared" si="197"/>
        <v>931.9</v>
      </c>
      <c r="J284" s="332">
        <f t="shared" si="197"/>
        <v>0</v>
      </c>
      <c r="K284" s="332">
        <f t="shared" si="197"/>
        <v>931.9</v>
      </c>
      <c r="L284" s="332">
        <f t="shared" si="197"/>
        <v>931.9</v>
      </c>
      <c r="M284" s="332">
        <f t="shared" si="197"/>
        <v>931.9</v>
      </c>
      <c r="N284" s="135"/>
    </row>
    <row r="285" spans="1:14" ht="51" customHeight="1" x14ac:dyDescent="0.2">
      <c r="A285" s="4" t="s">
        <v>364</v>
      </c>
      <c r="B285" s="3" t="s">
        <v>88</v>
      </c>
      <c r="C285" s="3" t="s">
        <v>15</v>
      </c>
      <c r="D285" s="3" t="s">
        <v>59</v>
      </c>
      <c r="E285" s="3" t="s">
        <v>555</v>
      </c>
      <c r="F285" s="3"/>
      <c r="G285" s="79">
        <f t="shared" ref="G285:M285" si="198">G286+G287</f>
        <v>0</v>
      </c>
      <c r="H285" s="332">
        <f t="shared" si="198"/>
        <v>931.9</v>
      </c>
      <c r="I285" s="332">
        <f t="shared" si="198"/>
        <v>931.9</v>
      </c>
      <c r="J285" s="332">
        <f t="shared" si="198"/>
        <v>0</v>
      </c>
      <c r="K285" s="332">
        <f t="shared" si="198"/>
        <v>931.9</v>
      </c>
      <c r="L285" s="332">
        <f t="shared" si="198"/>
        <v>931.9</v>
      </c>
      <c r="M285" s="332">
        <f t="shared" si="198"/>
        <v>931.9</v>
      </c>
      <c r="N285" s="135"/>
    </row>
    <row r="286" spans="1:14" ht="60" customHeight="1" x14ac:dyDescent="0.2">
      <c r="A286" s="4" t="s">
        <v>38</v>
      </c>
      <c r="B286" s="3" t="s">
        <v>88</v>
      </c>
      <c r="C286" s="3" t="s">
        <v>15</v>
      </c>
      <c r="D286" s="3" t="s">
        <v>59</v>
      </c>
      <c r="E286" s="3" t="s">
        <v>555</v>
      </c>
      <c r="F286" s="3" t="s">
        <v>34</v>
      </c>
      <c r="G286" s="2"/>
      <c r="H286" s="332">
        <v>722</v>
      </c>
      <c r="I286" s="67">
        <f>G286+H286</f>
        <v>722</v>
      </c>
      <c r="J286" s="332"/>
      <c r="K286" s="332">
        <v>722</v>
      </c>
      <c r="L286" s="67">
        <f>J286+K286</f>
        <v>722</v>
      </c>
      <c r="M286" s="332">
        <v>722</v>
      </c>
      <c r="N286" s="135"/>
    </row>
    <row r="287" spans="1:14" ht="24" customHeight="1" x14ac:dyDescent="0.2">
      <c r="A287" s="4" t="s">
        <v>47</v>
      </c>
      <c r="B287" s="3" t="s">
        <v>88</v>
      </c>
      <c r="C287" s="3" t="s">
        <v>15</v>
      </c>
      <c r="D287" s="3" t="s">
        <v>59</v>
      </c>
      <c r="E287" s="3" t="s">
        <v>555</v>
      </c>
      <c r="F287" s="3" t="s">
        <v>51</v>
      </c>
      <c r="G287" s="2"/>
      <c r="H287" s="332">
        <v>209.9</v>
      </c>
      <c r="I287" s="67">
        <f>G287+H287</f>
        <v>209.9</v>
      </c>
      <c r="J287" s="332"/>
      <c r="K287" s="332">
        <v>209.9</v>
      </c>
      <c r="L287" s="67">
        <f>J287+K287</f>
        <v>209.9</v>
      </c>
      <c r="M287" s="332">
        <v>209.9</v>
      </c>
      <c r="N287" s="135"/>
    </row>
    <row r="288" spans="1:14" ht="57" customHeight="1" x14ac:dyDescent="0.2">
      <c r="A288" s="4" t="s">
        <v>367</v>
      </c>
      <c r="B288" s="3" t="s">
        <v>88</v>
      </c>
      <c r="C288" s="3" t="s">
        <v>15</v>
      </c>
      <c r="D288" s="3" t="s">
        <v>59</v>
      </c>
      <c r="E288" s="3" t="s">
        <v>133</v>
      </c>
      <c r="F288" s="3"/>
      <c r="G288" s="79">
        <f t="shared" ref="G288:M289" si="199">G289</f>
        <v>0.3</v>
      </c>
      <c r="H288" s="332">
        <f t="shared" si="199"/>
        <v>-0.3</v>
      </c>
      <c r="I288" s="332">
        <f t="shared" si="199"/>
        <v>0</v>
      </c>
      <c r="J288" s="332">
        <f t="shared" si="199"/>
        <v>0.3</v>
      </c>
      <c r="K288" s="332">
        <f t="shared" si="199"/>
        <v>-0.3</v>
      </c>
      <c r="L288" s="332">
        <f t="shared" si="199"/>
        <v>0</v>
      </c>
      <c r="M288" s="332">
        <f t="shared" si="199"/>
        <v>0</v>
      </c>
      <c r="N288" s="135"/>
    </row>
    <row r="289" spans="1:14" ht="53.25" customHeight="1" x14ac:dyDescent="0.2">
      <c r="A289" s="4" t="s">
        <v>136</v>
      </c>
      <c r="B289" s="3" t="s">
        <v>88</v>
      </c>
      <c r="C289" s="3" t="s">
        <v>15</v>
      </c>
      <c r="D289" s="3" t="s">
        <v>59</v>
      </c>
      <c r="E289" s="3" t="s">
        <v>368</v>
      </c>
      <c r="F289" s="3"/>
      <c r="G289" s="79">
        <f t="shared" si="199"/>
        <v>0.3</v>
      </c>
      <c r="H289" s="332">
        <f t="shared" si="199"/>
        <v>-0.3</v>
      </c>
      <c r="I289" s="332">
        <f t="shared" si="199"/>
        <v>0</v>
      </c>
      <c r="J289" s="332">
        <f t="shared" si="199"/>
        <v>0.3</v>
      </c>
      <c r="K289" s="332">
        <f t="shared" si="199"/>
        <v>-0.3</v>
      </c>
      <c r="L289" s="332">
        <f t="shared" si="199"/>
        <v>0</v>
      </c>
      <c r="M289" s="332">
        <f t="shared" si="199"/>
        <v>0</v>
      </c>
      <c r="N289" s="135"/>
    </row>
    <row r="290" spans="1:14" ht="48" customHeight="1" x14ac:dyDescent="0.2">
      <c r="A290" s="4" t="s">
        <v>482</v>
      </c>
      <c r="B290" s="3" t="s">
        <v>88</v>
      </c>
      <c r="C290" s="3" t="s">
        <v>15</v>
      </c>
      <c r="D290" s="3" t="s">
        <v>59</v>
      </c>
      <c r="E290" s="3" t="s">
        <v>369</v>
      </c>
      <c r="F290" s="3"/>
      <c r="G290" s="79">
        <f t="shared" ref="G290:M290" si="200">G291</f>
        <v>0.3</v>
      </c>
      <c r="H290" s="332">
        <f t="shared" si="200"/>
        <v>-0.3</v>
      </c>
      <c r="I290" s="332">
        <f t="shared" si="200"/>
        <v>0</v>
      </c>
      <c r="J290" s="332">
        <f t="shared" si="200"/>
        <v>0.3</v>
      </c>
      <c r="K290" s="332">
        <f t="shared" si="200"/>
        <v>-0.3</v>
      </c>
      <c r="L290" s="332">
        <f t="shared" si="200"/>
        <v>0</v>
      </c>
      <c r="M290" s="332">
        <f t="shared" si="200"/>
        <v>0</v>
      </c>
      <c r="N290" s="135"/>
    </row>
    <row r="291" spans="1:14" ht="24" customHeight="1" x14ac:dyDescent="0.2">
      <c r="A291" s="4" t="s">
        <v>47</v>
      </c>
      <c r="B291" s="3" t="s">
        <v>88</v>
      </c>
      <c r="C291" s="3" t="s">
        <v>15</v>
      </c>
      <c r="D291" s="3" t="s">
        <v>59</v>
      </c>
      <c r="E291" s="3" t="s">
        <v>369</v>
      </c>
      <c r="F291" s="3" t="s">
        <v>51</v>
      </c>
      <c r="G291" s="2">
        <v>0.3</v>
      </c>
      <c r="H291" s="332">
        <v>-0.3</v>
      </c>
      <c r="I291" s="67">
        <f>G291+H291</f>
        <v>0</v>
      </c>
      <c r="J291" s="332">
        <v>0.3</v>
      </c>
      <c r="K291" s="332">
        <v>-0.3</v>
      </c>
      <c r="L291" s="67">
        <f>J291+K291</f>
        <v>0</v>
      </c>
      <c r="M291" s="332"/>
      <c r="N291" s="135"/>
    </row>
    <row r="292" spans="1:14" ht="57" hidden="1" customHeight="1" x14ac:dyDescent="0.2">
      <c r="A292" s="4" t="s">
        <v>556</v>
      </c>
      <c r="B292" s="3" t="s">
        <v>88</v>
      </c>
      <c r="C292" s="3" t="s">
        <v>15</v>
      </c>
      <c r="D292" s="3" t="s">
        <v>59</v>
      </c>
      <c r="E292" s="3" t="s">
        <v>133</v>
      </c>
      <c r="F292" s="3"/>
      <c r="G292" s="79">
        <f t="shared" ref="G292:M294" si="201">G293</f>
        <v>0</v>
      </c>
      <c r="H292" s="332">
        <f t="shared" si="201"/>
        <v>0</v>
      </c>
      <c r="I292" s="332">
        <f t="shared" si="201"/>
        <v>0</v>
      </c>
      <c r="J292" s="332">
        <f t="shared" si="201"/>
        <v>0</v>
      </c>
      <c r="K292" s="332">
        <f t="shared" si="201"/>
        <v>0</v>
      </c>
      <c r="L292" s="332">
        <f t="shared" si="201"/>
        <v>0</v>
      </c>
      <c r="M292" s="332">
        <f t="shared" si="201"/>
        <v>0</v>
      </c>
      <c r="N292" s="135"/>
    </row>
    <row r="293" spans="1:14" ht="53.25" hidden="1" customHeight="1" x14ac:dyDescent="0.2">
      <c r="A293" s="4" t="s">
        <v>316</v>
      </c>
      <c r="B293" s="3" t="s">
        <v>88</v>
      </c>
      <c r="C293" s="3" t="s">
        <v>15</v>
      </c>
      <c r="D293" s="3" t="s">
        <v>59</v>
      </c>
      <c r="E293" s="3" t="s">
        <v>368</v>
      </c>
      <c r="F293" s="3"/>
      <c r="G293" s="79">
        <f t="shared" si="201"/>
        <v>0</v>
      </c>
      <c r="H293" s="332">
        <f t="shared" si="201"/>
        <v>0</v>
      </c>
      <c r="I293" s="332">
        <f t="shared" si="201"/>
        <v>0</v>
      </c>
      <c r="J293" s="332">
        <f t="shared" si="201"/>
        <v>0</v>
      </c>
      <c r="K293" s="332">
        <f t="shared" si="201"/>
        <v>0</v>
      </c>
      <c r="L293" s="332">
        <f t="shared" si="201"/>
        <v>0</v>
      </c>
      <c r="M293" s="332">
        <f t="shared" si="201"/>
        <v>0</v>
      </c>
      <c r="N293" s="135"/>
    </row>
    <row r="294" spans="1:14" ht="48" hidden="1" customHeight="1" x14ac:dyDescent="0.2">
      <c r="A294" s="4" t="s">
        <v>482</v>
      </c>
      <c r="B294" s="3" t="s">
        <v>88</v>
      </c>
      <c r="C294" s="3" t="s">
        <v>15</v>
      </c>
      <c r="D294" s="3" t="s">
        <v>59</v>
      </c>
      <c r="E294" s="3" t="s">
        <v>369</v>
      </c>
      <c r="F294" s="3"/>
      <c r="G294" s="79">
        <f t="shared" si="201"/>
        <v>0</v>
      </c>
      <c r="H294" s="332">
        <f t="shared" si="201"/>
        <v>0</v>
      </c>
      <c r="I294" s="332">
        <f t="shared" si="201"/>
        <v>0</v>
      </c>
      <c r="J294" s="332">
        <f t="shared" si="201"/>
        <v>0</v>
      </c>
      <c r="K294" s="332">
        <f t="shared" si="201"/>
        <v>0</v>
      </c>
      <c r="L294" s="332">
        <f t="shared" si="201"/>
        <v>0</v>
      </c>
      <c r="M294" s="332">
        <f t="shared" si="201"/>
        <v>0</v>
      </c>
      <c r="N294" s="135"/>
    </row>
    <row r="295" spans="1:14" ht="24" hidden="1" customHeight="1" x14ac:dyDescent="0.2">
      <c r="A295" s="4" t="s">
        <v>47</v>
      </c>
      <c r="B295" s="3" t="s">
        <v>88</v>
      </c>
      <c r="C295" s="3" t="s">
        <v>15</v>
      </c>
      <c r="D295" s="3" t="s">
        <v>59</v>
      </c>
      <c r="E295" s="3" t="s">
        <v>369</v>
      </c>
      <c r="F295" s="3" t="s">
        <v>51</v>
      </c>
      <c r="G295" s="2"/>
      <c r="H295" s="332"/>
      <c r="I295" s="67">
        <f>G295+H295</f>
        <v>0</v>
      </c>
      <c r="J295" s="332"/>
      <c r="K295" s="332"/>
      <c r="L295" s="67">
        <f>J295+K295</f>
        <v>0</v>
      </c>
      <c r="M295" s="332"/>
      <c r="N295" s="135"/>
    </row>
    <row r="296" spans="1:14" ht="24" customHeight="1" x14ac:dyDescent="0.2">
      <c r="A296" s="4" t="s">
        <v>261</v>
      </c>
      <c r="B296" s="3" t="s">
        <v>88</v>
      </c>
      <c r="C296" s="3" t="s">
        <v>15</v>
      </c>
      <c r="D296" s="3" t="s">
        <v>36</v>
      </c>
      <c r="E296" s="3"/>
      <c r="F296" s="3"/>
      <c r="G296" s="79">
        <f>G297+G301</f>
        <v>7.6</v>
      </c>
      <c r="H296" s="332">
        <f t="shared" ref="H296:M296" si="202">H297+H301</f>
        <v>2</v>
      </c>
      <c r="I296" s="332">
        <f t="shared" si="202"/>
        <v>9.6</v>
      </c>
      <c r="J296" s="332">
        <f t="shared" si="202"/>
        <v>12.3</v>
      </c>
      <c r="K296" s="332">
        <f t="shared" si="202"/>
        <v>-2.2999999999999998</v>
      </c>
      <c r="L296" s="332">
        <f t="shared" si="202"/>
        <v>10</v>
      </c>
      <c r="M296" s="332">
        <f t="shared" si="202"/>
        <v>10.4</v>
      </c>
      <c r="N296" s="135"/>
    </row>
    <row r="297" spans="1:14" ht="36" customHeight="1" x14ac:dyDescent="0.2">
      <c r="A297" s="4" t="s">
        <v>353</v>
      </c>
      <c r="B297" s="3" t="s">
        <v>88</v>
      </c>
      <c r="C297" s="3" t="s">
        <v>15</v>
      </c>
      <c r="D297" s="3" t="s">
        <v>36</v>
      </c>
      <c r="E297" s="3" t="s">
        <v>12</v>
      </c>
      <c r="F297" s="3"/>
      <c r="G297" s="75">
        <f t="shared" ref="G297:M298" si="203">G298</f>
        <v>7.6</v>
      </c>
      <c r="H297" s="327">
        <f t="shared" si="203"/>
        <v>-7.6</v>
      </c>
      <c r="I297" s="327">
        <f t="shared" si="203"/>
        <v>0</v>
      </c>
      <c r="J297" s="327">
        <f t="shared" si="203"/>
        <v>12.3</v>
      </c>
      <c r="K297" s="327">
        <f t="shared" si="203"/>
        <v>-12.3</v>
      </c>
      <c r="L297" s="327">
        <f t="shared" si="203"/>
        <v>0</v>
      </c>
      <c r="M297" s="327">
        <f t="shared" si="203"/>
        <v>0</v>
      </c>
      <c r="N297" s="135"/>
    </row>
    <row r="298" spans="1:14" ht="36" customHeight="1" x14ac:dyDescent="0.2">
      <c r="A298" s="4" t="s">
        <v>191</v>
      </c>
      <c r="B298" s="3" t="s">
        <v>88</v>
      </c>
      <c r="C298" s="3" t="s">
        <v>15</v>
      </c>
      <c r="D298" s="3" t="s">
        <v>36</v>
      </c>
      <c r="E298" s="3" t="s">
        <v>354</v>
      </c>
      <c r="F298" s="3"/>
      <c r="G298" s="75">
        <f t="shared" si="203"/>
        <v>7.6</v>
      </c>
      <c r="H298" s="327">
        <f t="shared" si="203"/>
        <v>-7.6</v>
      </c>
      <c r="I298" s="327">
        <f t="shared" si="203"/>
        <v>0</v>
      </c>
      <c r="J298" s="327">
        <f t="shared" si="203"/>
        <v>12.3</v>
      </c>
      <c r="K298" s="327">
        <f t="shared" si="203"/>
        <v>-12.3</v>
      </c>
      <c r="L298" s="327">
        <f t="shared" si="203"/>
        <v>0</v>
      </c>
      <c r="M298" s="327">
        <f t="shared" si="203"/>
        <v>0</v>
      </c>
      <c r="N298" s="135"/>
    </row>
    <row r="299" spans="1:14" ht="48" customHeight="1" x14ac:dyDescent="0.2">
      <c r="A299" s="4" t="s">
        <v>175</v>
      </c>
      <c r="B299" s="3" t="s">
        <v>88</v>
      </c>
      <c r="C299" s="3" t="s">
        <v>15</v>
      </c>
      <c r="D299" s="3" t="s">
        <v>36</v>
      </c>
      <c r="E299" s="3" t="s">
        <v>174</v>
      </c>
      <c r="F299" s="3"/>
      <c r="G299" s="75">
        <f t="shared" ref="G299:M299" si="204">G300</f>
        <v>7.6</v>
      </c>
      <c r="H299" s="327">
        <f t="shared" si="204"/>
        <v>-7.6</v>
      </c>
      <c r="I299" s="327">
        <f t="shared" si="204"/>
        <v>0</v>
      </c>
      <c r="J299" s="327">
        <f t="shared" si="204"/>
        <v>12.3</v>
      </c>
      <c r="K299" s="327">
        <f t="shared" si="204"/>
        <v>-12.3</v>
      </c>
      <c r="L299" s="327">
        <f t="shared" si="204"/>
        <v>0</v>
      </c>
      <c r="M299" s="327">
        <f t="shared" si="204"/>
        <v>0</v>
      </c>
      <c r="N299" s="135"/>
    </row>
    <row r="300" spans="1:14" ht="24" customHeight="1" x14ac:dyDescent="0.2">
      <c r="A300" s="4" t="s">
        <v>47</v>
      </c>
      <c r="B300" s="3" t="s">
        <v>88</v>
      </c>
      <c r="C300" s="3" t="s">
        <v>15</v>
      </c>
      <c r="D300" s="3" t="s">
        <v>36</v>
      </c>
      <c r="E300" s="3" t="s">
        <v>174</v>
      </c>
      <c r="F300" s="3" t="s">
        <v>51</v>
      </c>
      <c r="G300" s="2">
        <v>7.6</v>
      </c>
      <c r="H300" s="327">
        <v>-7.6</v>
      </c>
      <c r="I300" s="67">
        <f>G300+H300</f>
        <v>0</v>
      </c>
      <c r="J300" s="327">
        <v>12.3</v>
      </c>
      <c r="K300" s="327">
        <v>-12.3</v>
      </c>
      <c r="L300" s="67">
        <f>J300+K300</f>
        <v>0</v>
      </c>
      <c r="M300" s="327"/>
      <c r="N300" s="135"/>
    </row>
    <row r="301" spans="1:14" ht="36" customHeight="1" x14ac:dyDescent="0.2">
      <c r="A301" s="4" t="s">
        <v>550</v>
      </c>
      <c r="B301" s="3" t="s">
        <v>88</v>
      </c>
      <c r="C301" s="3" t="s">
        <v>15</v>
      </c>
      <c r="D301" s="3" t="s">
        <v>36</v>
      </c>
      <c r="E301" s="3" t="s">
        <v>12</v>
      </c>
      <c r="F301" s="3"/>
      <c r="G301" s="75">
        <f t="shared" ref="G301:M303" si="205">G302</f>
        <v>0</v>
      </c>
      <c r="H301" s="327">
        <f t="shared" si="205"/>
        <v>9.6</v>
      </c>
      <c r="I301" s="327">
        <f t="shared" si="205"/>
        <v>9.6</v>
      </c>
      <c r="J301" s="327">
        <f t="shared" si="205"/>
        <v>0</v>
      </c>
      <c r="K301" s="327">
        <f t="shared" si="205"/>
        <v>10</v>
      </c>
      <c r="L301" s="327">
        <f t="shared" si="205"/>
        <v>10</v>
      </c>
      <c r="M301" s="327">
        <f t="shared" si="205"/>
        <v>10.4</v>
      </c>
      <c r="N301" s="135"/>
    </row>
    <row r="302" spans="1:14" ht="36" customHeight="1" x14ac:dyDescent="0.2">
      <c r="A302" s="4" t="s">
        <v>559</v>
      </c>
      <c r="B302" s="3" t="s">
        <v>88</v>
      </c>
      <c r="C302" s="3" t="s">
        <v>15</v>
      </c>
      <c r="D302" s="3" t="s">
        <v>36</v>
      </c>
      <c r="E302" s="3" t="s">
        <v>10</v>
      </c>
      <c r="F302" s="3"/>
      <c r="G302" s="75">
        <f t="shared" si="205"/>
        <v>0</v>
      </c>
      <c r="H302" s="327">
        <f t="shared" si="205"/>
        <v>9.6</v>
      </c>
      <c r="I302" s="327">
        <f t="shared" si="205"/>
        <v>9.6</v>
      </c>
      <c r="J302" s="327">
        <f t="shared" si="205"/>
        <v>0</v>
      </c>
      <c r="K302" s="327">
        <f t="shared" si="205"/>
        <v>10</v>
      </c>
      <c r="L302" s="327">
        <f t="shared" si="205"/>
        <v>10</v>
      </c>
      <c r="M302" s="327">
        <f t="shared" si="205"/>
        <v>10.4</v>
      </c>
      <c r="N302" s="135"/>
    </row>
    <row r="303" spans="1:14" ht="48" customHeight="1" x14ac:dyDescent="0.2">
      <c r="A303" s="4" t="s">
        <v>175</v>
      </c>
      <c r="B303" s="3" t="s">
        <v>88</v>
      </c>
      <c r="C303" s="3" t="s">
        <v>15</v>
      </c>
      <c r="D303" s="3" t="s">
        <v>36</v>
      </c>
      <c r="E303" s="3" t="s">
        <v>696</v>
      </c>
      <c r="F303" s="3"/>
      <c r="G303" s="75">
        <f t="shared" si="205"/>
        <v>0</v>
      </c>
      <c r="H303" s="327">
        <f t="shared" si="205"/>
        <v>9.6</v>
      </c>
      <c r="I303" s="327">
        <f t="shared" si="205"/>
        <v>9.6</v>
      </c>
      <c r="J303" s="327">
        <f t="shared" si="205"/>
        <v>0</v>
      </c>
      <c r="K303" s="327">
        <f t="shared" si="205"/>
        <v>10</v>
      </c>
      <c r="L303" s="327">
        <f t="shared" si="205"/>
        <v>10</v>
      </c>
      <c r="M303" s="327">
        <f t="shared" si="205"/>
        <v>10.4</v>
      </c>
      <c r="N303" s="135"/>
    </row>
    <row r="304" spans="1:14" ht="24" customHeight="1" x14ac:dyDescent="0.2">
      <c r="A304" s="4" t="s">
        <v>47</v>
      </c>
      <c r="B304" s="3" t="s">
        <v>88</v>
      </c>
      <c r="C304" s="3" t="s">
        <v>15</v>
      </c>
      <c r="D304" s="3" t="s">
        <v>36</v>
      </c>
      <c r="E304" s="3" t="s">
        <v>696</v>
      </c>
      <c r="F304" s="3" t="s">
        <v>51</v>
      </c>
      <c r="G304" s="2"/>
      <c r="H304" s="327">
        <v>9.6</v>
      </c>
      <c r="I304" s="67">
        <f>G304+H304</f>
        <v>9.6</v>
      </c>
      <c r="J304" s="327"/>
      <c r="K304" s="327">
        <v>10</v>
      </c>
      <c r="L304" s="67">
        <f>J304+K304</f>
        <v>10</v>
      </c>
      <c r="M304" s="327">
        <v>10.4</v>
      </c>
      <c r="N304" s="135"/>
    </row>
    <row r="305" spans="1:14" ht="24" customHeight="1" x14ac:dyDescent="0.2">
      <c r="A305" s="4" t="s">
        <v>196</v>
      </c>
      <c r="B305" s="3" t="s">
        <v>88</v>
      </c>
      <c r="C305" s="3" t="s">
        <v>15</v>
      </c>
      <c r="D305" s="3" t="s">
        <v>53</v>
      </c>
      <c r="E305" s="3"/>
      <c r="F305" s="3"/>
      <c r="G305" s="2">
        <f t="shared" ref="G305:M305" si="206">G306</f>
        <v>813.14</v>
      </c>
      <c r="H305" s="67">
        <f t="shared" si="206"/>
        <v>152.44</v>
      </c>
      <c r="I305" s="67">
        <f t="shared" si="206"/>
        <v>965.58</v>
      </c>
      <c r="J305" s="67">
        <f t="shared" si="206"/>
        <v>813.14</v>
      </c>
      <c r="K305" s="67">
        <f t="shared" si="206"/>
        <v>152.44</v>
      </c>
      <c r="L305" s="67">
        <f t="shared" si="206"/>
        <v>965.58</v>
      </c>
      <c r="M305" s="67">
        <f t="shared" si="206"/>
        <v>965.58</v>
      </c>
      <c r="N305" s="135"/>
    </row>
    <row r="306" spans="1:14" ht="28.5" customHeight="1" x14ac:dyDescent="0.2">
      <c r="A306" s="4" t="s">
        <v>190</v>
      </c>
      <c r="B306" s="3" t="s">
        <v>88</v>
      </c>
      <c r="C306" s="3" t="s">
        <v>15</v>
      </c>
      <c r="D306" s="3" t="s">
        <v>53</v>
      </c>
      <c r="E306" s="3" t="s">
        <v>189</v>
      </c>
      <c r="F306" s="3"/>
      <c r="G306" s="75">
        <f t="shared" ref="G306" si="207">G307+G309</f>
        <v>813.14</v>
      </c>
      <c r="H306" s="327">
        <f t="shared" ref="H306:I306" si="208">H307+H309</f>
        <v>152.44</v>
      </c>
      <c r="I306" s="327">
        <f t="shared" si="208"/>
        <v>965.58</v>
      </c>
      <c r="J306" s="327">
        <f t="shared" ref="J306:L306" si="209">J307+J309</f>
        <v>813.14</v>
      </c>
      <c r="K306" s="327">
        <f t="shared" si="209"/>
        <v>152.44</v>
      </c>
      <c r="L306" s="327">
        <f t="shared" si="209"/>
        <v>965.58</v>
      </c>
      <c r="M306" s="327">
        <f t="shared" ref="M306" si="210">M307+M309</f>
        <v>965.58</v>
      </c>
      <c r="N306" s="135"/>
    </row>
    <row r="307" spans="1:14" ht="25.5" customHeight="1" x14ac:dyDescent="0.2">
      <c r="A307" s="4" t="s">
        <v>188</v>
      </c>
      <c r="B307" s="3" t="s">
        <v>88</v>
      </c>
      <c r="C307" s="3" t="s">
        <v>15</v>
      </c>
      <c r="D307" s="3" t="s">
        <v>53</v>
      </c>
      <c r="E307" s="3" t="s">
        <v>187</v>
      </c>
      <c r="F307" s="3"/>
      <c r="G307" s="75">
        <f t="shared" ref="G307:M307" si="211">G308</f>
        <v>808.14</v>
      </c>
      <c r="H307" s="327">
        <f t="shared" si="211"/>
        <v>157.44</v>
      </c>
      <c r="I307" s="327">
        <f t="shared" si="211"/>
        <v>965.58</v>
      </c>
      <c r="J307" s="327">
        <f t="shared" si="211"/>
        <v>808.14</v>
      </c>
      <c r="K307" s="327">
        <f t="shared" si="211"/>
        <v>157.44</v>
      </c>
      <c r="L307" s="327">
        <f t="shared" si="211"/>
        <v>965.58</v>
      </c>
      <c r="M307" s="327">
        <f t="shared" si="211"/>
        <v>965.58</v>
      </c>
      <c r="N307" s="135"/>
    </row>
    <row r="308" spans="1:14" ht="60" customHeight="1" x14ac:dyDescent="0.2">
      <c r="A308" s="4" t="s">
        <v>38</v>
      </c>
      <c r="B308" s="3" t="s">
        <v>88</v>
      </c>
      <c r="C308" s="3" t="s">
        <v>15</v>
      </c>
      <c r="D308" s="3" t="s">
        <v>53</v>
      </c>
      <c r="E308" s="3" t="s">
        <v>187</v>
      </c>
      <c r="F308" s="3" t="s">
        <v>34</v>
      </c>
      <c r="G308" s="2">
        <v>808.14</v>
      </c>
      <c r="H308" s="327">
        <v>157.44</v>
      </c>
      <c r="I308" s="67">
        <f>G308+H308</f>
        <v>965.58</v>
      </c>
      <c r="J308" s="327">
        <v>808.14</v>
      </c>
      <c r="K308" s="327">
        <v>157.44</v>
      </c>
      <c r="L308" s="67">
        <f>J308+K308</f>
        <v>965.58</v>
      </c>
      <c r="M308" s="327">
        <v>965.58</v>
      </c>
      <c r="N308" s="135"/>
    </row>
    <row r="309" spans="1:14" ht="24" customHeight="1" x14ac:dyDescent="0.2">
      <c r="A309" s="4" t="s">
        <v>186</v>
      </c>
      <c r="B309" s="3" t="s">
        <v>88</v>
      </c>
      <c r="C309" s="3" t="s">
        <v>15</v>
      </c>
      <c r="D309" s="3" t="s">
        <v>53</v>
      </c>
      <c r="E309" s="3" t="s">
        <v>185</v>
      </c>
      <c r="F309" s="3"/>
      <c r="G309" s="75">
        <f t="shared" ref="G309:M309" si="212">G310</f>
        <v>5</v>
      </c>
      <c r="H309" s="327">
        <f t="shared" si="212"/>
        <v>-5</v>
      </c>
      <c r="I309" s="327">
        <f t="shared" si="212"/>
        <v>0</v>
      </c>
      <c r="J309" s="327">
        <f t="shared" si="212"/>
        <v>5</v>
      </c>
      <c r="K309" s="327">
        <f t="shared" si="212"/>
        <v>-5</v>
      </c>
      <c r="L309" s="327">
        <f t="shared" si="212"/>
        <v>0</v>
      </c>
      <c r="M309" s="327">
        <f t="shared" si="212"/>
        <v>0</v>
      </c>
      <c r="N309" s="135"/>
    </row>
    <row r="310" spans="1:14" ht="24" customHeight="1" x14ac:dyDescent="0.2">
      <c r="A310" s="4" t="s">
        <v>47</v>
      </c>
      <c r="B310" s="3" t="s">
        <v>88</v>
      </c>
      <c r="C310" s="3" t="s">
        <v>15</v>
      </c>
      <c r="D310" s="3" t="s">
        <v>53</v>
      </c>
      <c r="E310" s="3" t="s">
        <v>185</v>
      </c>
      <c r="F310" s="3" t="s">
        <v>51</v>
      </c>
      <c r="G310" s="2">
        <v>5</v>
      </c>
      <c r="H310" s="327">
        <v>-5</v>
      </c>
      <c r="I310" s="67">
        <f>G310+H310</f>
        <v>0</v>
      </c>
      <c r="J310" s="327">
        <v>5</v>
      </c>
      <c r="K310" s="327">
        <v>-5</v>
      </c>
      <c r="L310" s="67">
        <f>J310+K310</f>
        <v>0</v>
      </c>
      <c r="M310" s="327">
        <v>0</v>
      </c>
      <c r="N310" s="135"/>
    </row>
    <row r="311" spans="1:14" ht="12.75" hidden="1" customHeight="1" x14ac:dyDescent="0.2">
      <c r="A311" s="4" t="s">
        <v>184</v>
      </c>
      <c r="B311" s="3" t="s">
        <v>88</v>
      </c>
      <c r="C311" s="3" t="s">
        <v>15</v>
      </c>
      <c r="D311" s="3" t="s">
        <v>84</v>
      </c>
      <c r="E311" s="3"/>
      <c r="F311" s="3"/>
      <c r="G311" s="75">
        <f t="shared" ref="G311:M311" si="213">G312</f>
        <v>0</v>
      </c>
      <c r="H311" s="327">
        <f t="shared" si="213"/>
        <v>0</v>
      </c>
      <c r="I311" s="327">
        <f t="shared" si="213"/>
        <v>0</v>
      </c>
      <c r="J311" s="327">
        <f t="shared" si="213"/>
        <v>0</v>
      </c>
      <c r="K311" s="327">
        <f t="shared" si="213"/>
        <v>0</v>
      </c>
      <c r="L311" s="327">
        <f t="shared" si="213"/>
        <v>0</v>
      </c>
      <c r="M311" s="327">
        <f t="shared" si="213"/>
        <v>0</v>
      </c>
      <c r="N311" s="135"/>
    </row>
    <row r="312" spans="1:14" ht="24" hidden="1" customHeight="1" x14ac:dyDescent="0.2">
      <c r="A312" s="4" t="s">
        <v>183</v>
      </c>
      <c r="B312" s="3">
        <v>800</v>
      </c>
      <c r="C312" s="3" t="s">
        <v>15</v>
      </c>
      <c r="D312" s="3" t="s">
        <v>84</v>
      </c>
      <c r="E312" s="3" t="s">
        <v>182</v>
      </c>
      <c r="F312" s="3"/>
      <c r="G312" s="75">
        <f t="shared" ref="G312:M312" si="214">G313</f>
        <v>0</v>
      </c>
      <c r="H312" s="327">
        <f t="shared" si="214"/>
        <v>0</v>
      </c>
      <c r="I312" s="327">
        <f t="shared" si="214"/>
        <v>0</v>
      </c>
      <c r="J312" s="327">
        <f t="shared" si="214"/>
        <v>0</v>
      </c>
      <c r="K312" s="327">
        <f t="shared" si="214"/>
        <v>0</v>
      </c>
      <c r="L312" s="327">
        <f t="shared" si="214"/>
        <v>0</v>
      </c>
      <c r="M312" s="327">
        <f t="shared" si="214"/>
        <v>0</v>
      </c>
      <c r="N312" s="135"/>
    </row>
    <row r="313" spans="1:14" ht="24" hidden="1" customHeight="1" x14ac:dyDescent="0.2">
      <c r="A313" s="4" t="s">
        <v>47</v>
      </c>
      <c r="B313" s="3">
        <v>800</v>
      </c>
      <c r="C313" s="3" t="s">
        <v>15</v>
      </c>
      <c r="D313" s="3" t="s">
        <v>84</v>
      </c>
      <c r="E313" s="3" t="s">
        <v>182</v>
      </c>
      <c r="F313" s="3">
        <v>200</v>
      </c>
      <c r="G313" s="2"/>
      <c r="H313" s="327"/>
      <c r="I313" s="67">
        <f>G313+H313</f>
        <v>0</v>
      </c>
      <c r="J313" s="327"/>
      <c r="K313" s="327"/>
      <c r="L313" s="67">
        <f>J313+K313</f>
        <v>0</v>
      </c>
      <c r="M313" s="327"/>
      <c r="N313" s="135"/>
    </row>
    <row r="314" spans="1:14" ht="12.75" customHeight="1" x14ac:dyDescent="0.2">
      <c r="A314" s="4" t="s">
        <v>180</v>
      </c>
      <c r="B314" s="3" t="s">
        <v>88</v>
      </c>
      <c r="C314" s="3" t="s">
        <v>15</v>
      </c>
      <c r="D314" s="3" t="s">
        <v>24</v>
      </c>
      <c r="E314" s="3"/>
      <c r="F314" s="3"/>
      <c r="G314" s="2">
        <f t="shared" ref="G314:M314" si="215">G315+G319+G329+G341+G347+G355+G324+G335+G351</f>
        <v>865.3</v>
      </c>
      <c r="H314" s="67">
        <f>H315+H319+H329+H341+H347+H355+H324+H335+H351</f>
        <v>203.4</v>
      </c>
      <c r="I314" s="67">
        <f t="shared" si="215"/>
        <v>1068.7</v>
      </c>
      <c r="J314" s="67">
        <f t="shared" si="215"/>
        <v>848.2</v>
      </c>
      <c r="K314" s="67">
        <f t="shared" si="215"/>
        <v>220.5</v>
      </c>
      <c r="L314" s="67">
        <f t="shared" si="215"/>
        <v>1068.7</v>
      </c>
      <c r="M314" s="67">
        <f t="shared" si="215"/>
        <v>1068.7</v>
      </c>
      <c r="N314" s="135"/>
    </row>
    <row r="315" spans="1:14" ht="63" customHeight="1" x14ac:dyDescent="0.2">
      <c r="A315" s="7" t="s">
        <v>371</v>
      </c>
      <c r="B315" s="3" t="s">
        <v>88</v>
      </c>
      <c r="C315" s="3" t="s">
        <v>15</v>
      </c>
      <c r="D315" s="3" t="s">
        <v>24</v>
      </c>
      <c r="E315" s="3" t="s">
        <v>31</v>
      </c>
      <c r="F315" s="3"/>
      <c r="G315" s="75">
        <f t="shared" ref="G315:M315" si="216">G316</f>
        <v>0.1</v>
      </c>
      <c r="H315" s="327">
        <f t="shared" si="216"/>
        <v>53.4</v>
      </c>
      <c r="I315" s="327">
        <f t="shared" si="216"/>
        <v>53.5</v>
      </c>
      <c r="J315" s="327">
        <f t="shared" si="216"/>
        <v>0.1</v>
      </c>
      <c r="K315" s="327">
        <f t="shared" si="216"/>
        <v>53.4</v>
      </c>
      <c r="L315" s="327">
        <f t="shared" si="216"/>
        <v>53.5</v>
      </c>
      <c r="M315" s="327">
        <f t="shared" si="216"/>
        <v>53.5</v>
      </c>
      <c r="N315" s="135"/>
    </row>
    <row r="316" spans="1:14" ht="63" customHeight="1" x14ac:dyDescent="0.2">
      <c r="A316" s="4" t="s">
        <v>372</v>
      </c>
      <c r="B316" s="3" t="s">
        <v>88</v>
      </c>
      <c r="C316" s="3" t="s">
        <v>15</v>
      </c>
      <c r="D316" s="3" t="s">
        <v>24</v>
      </c>
      <c r="E316" s="3" t="s">
        <v>373</v>
      </c>
      <c r="F316" s="3"/>
      <c r="G316" s="75">
        <f t="shared" ref="G316:M316" si="217">G317</f>
        <v>0.1</v>
      </c>
      <c r="H316" s="327">
        <f t="shared" si="217"/>
        <v>53.4</v>
      </c>
      <c r="I316" s="327">
        <f t="shared" si="217"/>
        <v>53.5</v>
      </c>
      <c r="J316" s="327">
        <f t="shared" si="217"/>
        <v>0.1</v>
      </c>
      <c r="K316" s="327">
        <f t="shared" si="217"/>
        <v>53.4</v>
      </c>
      <c r="L316" s="327">
        <f t="shared" si="217"/>
        <v>53.5</v>
      </c>
      <c r="M316" s="327">
        <f t="shared" si="217"/>
        <v>53.5</v>
      </c>
      <c r="N316" s="135"/>
    </row>
    <row r="317" spans="1:14" ht="36" customHeight="1" x14ac:dyDescent="0.2">
      <c r="A317" s="4" t="s">
        <v>179</v>
      </c>
      <c r="B317" s="3" t="s">
        <v>88</v>
      </c>
      <c r="C317" s="3" t="s">
        <v>15</v>
      </c>
      <c r="D317" s="3" t="s">
        <v>24</v>
      </c>
      <c r="E317" s="3" t="s">
        <v>178</v>
      </c>
      <c r="F317" s="3"/>
      <c r="G317" s="75">
        <f t="shared" ref="G317:M317" si="218">G318</f>
        <v>0.1</v>
      </c>
      <c r="H317" s="327">
        <f t="shared" si="218"/>
        <v>53.4</v>
      </c>
      <c r="I317" s="327">
        <f t="shared" si="218"/>
        <v>53.5</v>
      </c>
      <c r="J317" s="327">
        <f t="shared" si="218"/>
        <v>0.1</v>
      </c>
      <c r="K317" s="327">
        <f t="shared" si="218"/>
        <v>53.4</v>
      </c>
      <c r="L317" s="327">
        <f t="shared" si="218"/>
        <v>53.5</v>
      </c>
      <c r="M317" s="327">
        <f t="shared" si="218"/>
        <v>53.5</v>
      </c>
      <c r="N317" s="135"/>
    </row>
    <row r="318" spans="1:14" ht="24" customHeight="1" x14ac:dyDescent="0.2">
      <c r="A318" s="4" t="s">
        <v>47</v>
      </c>
      <c r="B318" s="3" t="s">
        <v>88</v>
      </c>
      <c r="C318" s="3" t="s">
        <v>15</v>
      </c>
      <c r="D318" s="3" t="s">
        <v>24</v>
      </c>
      <c r="E318" s="3" t="s">
        <v>178</v>
      </c>
      <c r="F318" s="3">
        <v>200</v>
      </c>
      <c r="G318" s="2">
        <v>0.1</v>
      </c>
      <c r="H318" s="327">
        <f>53.4</f>
        <v>53.4</v>
      </c>
      <c r="I318" s="67">
        <f>G318+H318</f>
        <v>53.5</v>
      </c>
      <c r="J318" s="327">
        <v>0.1</v>
      </c>
      <c r="K318" s="327">
        <v>53.4</v>
      </c>
      <c r="L318" s="67">
        <f>J318+K318</f>
        <v>53.5</v>
      </c>
      <c r="M318" s="327">
        <v>53.5</v>
      </c>
      <c r="N318" s="135"/>
    </row>
    <row r="319" spans="1:14" ht="48" customHeight="1" x14ac:dyDescent="0.2">
      <c r="A319" s="4" t="s">
        <v>374</v>
      </c>
      <c r="B319" s="3" t="s">
        <v>88</v>
      </c>
      <c r="C319" s="3" t="s">
        <v>15</v>
      </c>
      <c r="D319" s="3" t="s">
        <v>24</v>
      </c>
      <c r="E319" s="3" t="s">
        <v>41</v>
      </c>
      <c r="F319" s="3"/>
      <c r="G319" s="75">
        <f t="shared" ref="G319:M320" si="219">G320</f>
        <v>611.70000000000005</v>
      </c>
      <c r="H319" s="327">
        <f t="shared" si="219"/>
        <v>-611.70000000000005</v>
      </c>
      <c r="I319" s="327">
        <f t="shared" si="219"/>
        <v>0</v>
      </c>
      <c r="J319" s="327">
        <f t="shared" si="219"/>
        <v>594.6</v>
      </c>
      <c r="K319" s="327">
        <f t="shared" si="219"/>
        <v>-594.6</v>
      </c>
      <c r="L319" s="327">
        <f t="shared" si="219"/>
        <v>0</v>
      </c>
      <c r="M319" s="327">
        <f t="shared" si="219"/>
        <v>0</v>
      </c>
      <c r="N319" s="135"/>
    </row>
    <row r="320" spans="1:14" ht="50.25" customHeight="1" x14ac:dyDescent="0.2">
      <c r="A320" s="4" t="s">
        <v>466</v>
      </c>
      <c r="B320" s="3" t="s">
        <v>88</v>
      </c>
      <c r="C320" s="3" t="s">
        <v>15</v>
      </c>
      <c r="D320" s="3" t="s">
        <v>24</v>
      </c>
      <c r="E320" s="3" t="s">
        <v>375</v>
      </c>
      <c r="F320" s="3"/>
      <c r="G320" s="75">
        <f t="shared" si="219"/>
        <v>611.70000000000005</v>
      </c>
      <c r="H320" s="327">
        <f t="shared" si="219"/>
        <v>-611.70000000000005</v>
      </c>
      <c r="I320" s="327">
        <f t="shared" si="219"/>
        <v>0</v>
      </c>
      <c r="J320" s="327">
        <f t="shared" si="219"/>
        <v>594.6</v>
      </c>
      <c r="K320" s="327">
        <f t="shared" si="219"/>
        <v>-594.6</v>
      </c>
      <c r="L320" s="327">
        <f t="shared" si="219"/>
        <v>0</v>
      </c>
      <c r="M320" s="327">
        <f t="shared" si="219"/>
        <v>0</v>
      </c>
      <c r="N320" s="135"/>
    </row>
    <row r="321" spans="1:14" ht="48" customHeight="1" x14ac:dyDescent="0.2">
      <c r="A321" s="4" t="s">
        <v>177</v>
      </c>
      <c r="B321" s="3" t="s">
        <v>88</v>
      </c>
      <c r="C321" s="3" t="s">
        <v>15</v>
      </c>
      <c r="D321" s="3" t="s">
        <v>24</v>
      </c>
      <c r="E321" s="3" t="s">
        <v>176</v>
      </c>
      <c r="F321" s="3"/>
      <c r="G321" s="75">
        <f t="shared" ref="G321" si="220">G322+G323</f>
        <v>611.70000000000005</v>
      </c>
      <c r="H321" s="327">
        <f t="shared" ref="H321:I321" si="221">H322+H323</f>
        <v>-611.70000000000005</v>
      </c>
      <c r="I321" s="327">
        <f t="shared" si="221"/>
        <v>0</v>
      </c>
      <c r="J321" s="327">
        <f>J322+J323</f>
        <v>594.6</v>
      </c>
      <c r="K321" s="327">
        <f t="shared" ref="K321:L321" si="222">K322+K323</f>
        <v>-594.6</v>
      </c>
      <c r="L321" s="327">
        <f t="shared" si="222"/>
        <v>0</v>
      </c>
      <c r="M321" s="327">
        <f t="shared" ref="M321" si="223">M322+M323</f>
        <v>0</v>
      </c>
      <c r="N321" s="135"/>
    </row>
    <row r="322" spans="1:14" ht="24" customHeight="1" x14ac:dyDescent="0.2">
      <c r="A322" s="4" t="s">
        <v>38</v>
      </c>
      <c r="B322" s="3" t="s">
        <v>88</v>
      </c>
      <c r="C322" s="3" t="s">
        <v>15</v>
      </c>
      <c r="D322" s="3" t="s">
        <v>24</v>
      </c>
      <c r="E322" s="3" t="s">
        <v>176</v>
      </c>
      <c r="F322" s="3" t="s">
        <v>34</v>
      </c>
      <c r="G322" s="2">
        <v>556</v>
      </c>
      <c r="H322" s="327">
        <v>-556</v>
      </c>
      <c r="I322" s="67">
        <f>G322+H322</f>
        <v>0</v>
      </c>
      <c r="J322" s="327">
        <v>556</v>
      </c>
      <c r="K322" s="327">
        <v>-556</v>
      </c>
      <c r="L322" s="67">
        <f>J322+K322</f>
        <v>0</v>
      </c>
      <c r="M322" s="327"/>
      <c r="N322" s="135"/>
    </row>
    <row r="323" spans="1:14" ht="24" customHeight="1" x14ac:dyDescent="0.2">
      <c r="A323" s="4" t="s">
        <v>47</v>
      </c>
      <c r="B323" s="3" t="s">
        <v>88</v>
      </c>
      <c r="C323" s="3" t="s">
        <v>15</v>
      </c>
      <c r="D323" s="3" t="s">
        <v>24</v>
      </c>
      <c r="E323" s="3" t="s">
        <v>176</v>
      </c>
      <c r="F323" s="3" t="s">
        <v>51</v>
      </c>
      <c r="G323" s="2">
        <v>55.7</v>
      </c>
      <c r="H323" s="327">
        <v>-55.7</v>
      </c>
      <c r="I323" s="67">
        <f>G323+H323</f>
        <v>0</v>
      </c>
      <c r="J323" s="327">
        <v>38.6</v>
      </c>
      <c r="K323" s="327">
        <v>-38.6</v>
      </c>
      <c r="L323" s="67">
        <f>J323+K323</f>
        <v>0</v>
      </c>
      <c r="M323" s="327"/>
      <c r="N323" s="135"/>
    </row>
    <row r="324" spans="1:14" ht="48" customHeight="1" x14ac:dyDescent="0.2">
      <c r="A324" s="4" t="s">
        <v>557</v>
      </c>
      <c r="B324" s="3" t="s">
        <v>88</v>
      </c>
      <c r="C324" s="3" t="s">
        <v>15</v>
      </c>
      <c r="D324" s="3" t="s">
        <v>24</v>
      </c>
      <c r="E324" s="3" t="s">
        <v>41</v>
      </c>
      <c r="F324" s="3"/>
      <c r="G324" s="75">
        <f t="shared" ref="G324:M325" si="224">G325</f>
        <v>0</v>
      </c>
      <c r="H324" s="327">
        <f t="shared" si="224"/>
        <v>738</v>
      </c>
      <c r="I324" s="327">
        <f t="shared" si="224"/>
        <v>738</v>
      </c>
      <c r="J324" s="327">
        <f t="shared" si="224"/>
        <v>0</v>
      </c>
      <c r="K324" s="327">
        <f t="shared" si="224"/>
        <v>738</v>
      </c>
      <c r="L324" s="327">
        <f t="shared" si="224"/>
        <v>738</v>
      </c>
      <c r="M324" s="327">
        <f t="shared" si="224"/>
        <v>738</v>
      </c>
      <c r="N324" s="135"/>
    </row>
    <row r="325" spans="1:14" ht="50.25" customHeight="1" x14ac:dyDescent="0.2">
      <c r="A325" s="4" t="s">
        <v>466</v>
      </c>
      <c r="B325" s="3" t="s">
        <v>88</v>
      </c>
      <c r="C325" s="3" t="s">
        <v>15</v>
      </c>
      <c r="D325" s="3" t="s">
        <v>24</v>
      </c>
      <c r="E325" s="3" t="s">
        <v>375</v>
      </c>
      <c r="F325" s="3"/>
      <c r="G325" s="75">
        <f t="shared" si="224"/>
        <v>0</v>
      </c>
      <c r="H325" s="327">
        <f t="shared" si="224"/>
        <v>738</v>
      </c>
      <c r="I325" s="327">
        <f t="shared" si="224"/>
        <v>738</v>
      </c>
      <c r="J325" s="327">
        <f t="shared" si="224"/>
        <v>0</v>
      </c>
      <c r="K325" s="327">
        <f t="shared" si="224"/>
        <v>738</v>
      </c>
      <c r="L325" s="327">
        <f t="shared" si="224"/>
        <v>738</v>
      </c>
      <c r="M325" s="327">
        <f t="shared" si="224"/>
        <v>738</v>
      </c>
      <c r="N325" s="135"/>
    </row>
    <row r="326" spans="1:14" ht="48" customHeight="1" x14ac:dyDescent="0.2">
      <c r="A326" s="4" t="s">
        <v>558</v>
      </c>
      <c r="B326" s="3" t="s">
        <v>88</v>
      </c>
      <c r="C326" s="3" t="s">
        <v>15</v>
      </c>
      <c r="D326" s="3" t="s">
        <v>24</v>
      </c>
      <c r="E326" s="3" t="s">
        <v>176</v>
      </c>
      <c r="F326" s="3"/>
      <c r="G326" s="75">
        <f t="shared" ref="G326:I326" si="225">G327+G328</f>
        <v>0</v>
      </c>
      <c r="H326" s="327">
        <f t="shared" si="225"/>
        <v>738</v>
      </c>
      <c r="I326" s="327">
        <f t="shared" si="225"/>
        <v>738</v>
      </c>
      <c r="J326" s="327">
        <f>J327+J328</f>
        <v>0</v>
      </c>
      <c r="K326" s="327">
        <f t="shared" ref="K326:M326" si="226">K327+K328</f>
        <v>738</v>
      </c>
      <c r="L326" s="327">
        <f t="shared" si="226"/>
        <v>738</v>
      </c>
      <c r="M326" s="327">
        <f t="shared" si="226"/>
        <v>738</v>
      </c>
      <c r="N326" s="135"/>
    </row>
    <row r="327" spans="1:14" ht="24" customHeight="1" x14ac:dyDescent="0.2">
      <c r="A327" s="4" t="s">
        <v>38</v>
      </c>
      <c r="B327" s="3" t="s">
        <v>88</v>
      </c>
      <c r="C327" s="3" t="s">
        <v>15</v>
      </c>
      <c r="D327" s="3" t="s">
        <v>24</v>
      </c>
      <c r="E327" s="3" t="s">
        <v>176</v>
      </c>
      <c r="F327" s="3" t="s">
        <v>34</v>
      </c>
      <c r="G327" s="2"/>
      <c r="H327" s="327">
        <v>555.9</v>
      </c>
      <c r="I327" s="67">
        <f>G327+H327</f>
        <v>555.9</v>
      </c>
      <c r="J327" s="327"/>
      <c r="K327" s="327">
        <v>555.9</v>
      </c>
      <c r="L327" s="67">
        <f>J327+K327</f>
        <v>555.9</v>
      </c>
      <c r="M327" s="327">
        <v>555.9</v>
      </c>
      <c r="N327" s="135"/>
    </row>
    <row r="328" spans="1:14" ht="24" customHeight="1" x14ac:dyDescent="0.2">
      <c r="A328" s="4" t="s">
        <v>47</v>
      </c>
      <c r="B328" s="3" t="s">
        <v>88</v>
      </c>
      <c r="C328" s="3" t="s">
        <v>15</v>
      </c>
      <c r="D328" s="3" t="s">
        <v>24</v>
      </c>
      <c r="E328" s="3" t="s">
        <v>176</v>
      </c>
      <c r="F328" s="3" t="s">
        <v>51</v>
      </c>
      <c r="G328" s="2"/>
      <c r="H328" s="327">
        <v>182.1</v>
      </c>
      <c r="I328" s="67">
        <f>G328+H328</f>
        <v>182.1</v>
      </c>
      <c r="J328" s="327"/>
      <c r="K328" s="327">
        <v>182.1</v>
      </c>
      <c r="L328" s="67">
        <f>J328+K328</f>
        <v>182.1</v>
      </c>
      <c r="M328" s="327">
        <v>182.1</v>
      </c>
      <c r="N328" s="135"/>
    </row>
    <row r="329" spans="1:14" ht="59.25" customHeight="1" x14ac:dyDescent="0.2">
      <c r="A329" s="4" t="s">
        <v>353</v>
      </c>
      <c r="B329" s="3" t="s">
        <v>88</v>
      </c>
      <c r="C329" s="3" t="s">
        <v>15</v>
      </c>
      <c r="D329" s="3" t="s">
        <v>24</v>
      </c>
      <c r="E329" s="3" t="s">
        <v>12</v>
      </c>
      <c r="F329" s="3"/>
      <c r="G329" s="75">
        <f t="shared" ref="G329:M329" si="227">G330</f>
        <v>237.5</v>
      </c>
      <c r="H329" s="327">
        <f t="shared" si="227"/>
        <v>-237.5</v>
      </c>
      <c r="I329" s="327">
        <f t="shared" si="227"/>
        <v>0</v>
      </c>
      <c r="J329" s="327">
        <f t="shared" si="227"/>
        <v>237.5</v>
      </c>
      <c r="K329" s="327">
        <f t="shared" si="227"/>
        <v>-237.5</v>
      </c>
      <c r="L329" s="327">
        <f t="shared" si="227"/>
        <v>0</v>
      </c>
      <c r="M329" s="327">
        <f t="shared" si="227"/>
        <v>0</v>
      </c>
      <c r="N329" s="135"/>
    </row>
    <row r="330" spans="1:14" ht="49.5" customHeight="1" x14ac:dyDescent="0.2">
      <c r="A330" s="4" t="s">
        <v>191</v>
      </c>
      <c r="B330" s="3" t="s">
        <v>88</v>
      </c>
      <c r="C330" s="3" t="s">
        <v>15</v>
      </c>
      <c r="D330" s="3" t="s">
        <v>24</v>
      </c>
      <c r="E330" s="3" t="s">
        <v>354</v>
      </c>
      <c r="F330" s="3"/>
      <c r="G330" s="75">
        <f t="shared" ref="G330:L330" si="228">G331+G333</f>
        <v>237.5</v>
      </c>
      <c r="H330" s="327">
        <f t="shared" ref="H330:I330" si="229">H331+H333</f>
        <v>-237.5</v>
      </c>
      <c r="I330" s="327">
        <f t="shared" si="229"/>
        <v>0</v>
      </c>
      <c r="J330" s="327">
        <f t="shared" si="228"/>
        <v>237.5</v>
      </c>
      <c r="K330" s="327">
        <f t="shared" si="228"/>
        <v>-237.5</v>
      </c>
      <c r="L330" s="327">
        <f t="shared" si="228"/>
        <v>0</v>
      </c>
      <c r="M330" s="327">
        <f t="shared" ref="M330" si="230">M331+M333</f>
        <v>0</v>
      </c>
      <c r="N330" s="135"/>
    </row>
    <row r="331" spans="1:14" ht="36" customHeight="1" x14ac:dyDescent="0.2">
      <c r="A331" s="4" t="s">
        <v>483</v>
      </c>
      <c r="B331" s="3" t="s">
        <v>88</v>
      </c>
      <c r="C331" s="3" t="s">
        <v>15</v>
      </c>
      <c r="D331" s="3" t="s">
        <v>24</v>
      </c>
      <c r="E331" s="3" t="s">
        <v>173</v>
      </c>
      <c r="F331" s="3"/>
      <c r="G331" s="75">
        <f t="shared" ref="G331:M331" si="231">G332</f>
        <v>51.6</v>
      </c>
      <c r="H331" s="327">
        <f t="shared" si="231"/>
        <v>-51.6</v>
      </c>
      <c r="I331" s="327">
        <f t="shared" si="231"/>
        <v>0</v>
      </c>
      <c r="J331" s="327">
        <f t="shared" si="231"/>
        <v>51.6</v>
      </c>
      <c r="K331" s="327">
        <f t="shared" si="231"/>
        <v>-51.6</v>
      </c>
      <c r="L331" s="327">
        <f t="shared" si="231"/>
        <v>0</v>
      </c>
      <c r="M331" s="327">
        <f t="shared" si="231"/>
        <v>0</v>
      </c>
      <c r="N331" s="135"/>
    </row>
    <row r="332" spans="1:14" ht="24" customHeight="1" x14ac:dyDescent="0.2">
      <c r="A332" s="4" t="s">
        <v>47</v>
      </c>
      <c r="B332" s="3" t="s">
        <v>88</v>
      </c>
      <c r="C332" s="3" t="s">
        <v>15</v>
      </c>
      <c r="D332" s="3" t="s">
        <v>24</v>
      </c>
      <c r="E332" s="3" t="s">
        <v>173</v>
      </c>
      <c r="F332" s="3" t="s">
        <v>51</v>
      </c>
      <c r="G332" s="2">
        <v>51.6</v>
      </c>
      <c r="H332" s="327">
        <v>-51.6</v>
      </c>
      <c r="I332" s="67">
        <f>G332+H332</f>
        <v>0</v>
      </c>
      <c r="J332" s="327">
        <v>51.6</v>
      </c>
      <c r="K332" s="327">
        <v>-51.6</v>
      </c>
      <c r="L332" s="67">
        <f>J332+K332</f>
        <v>0</v>
      </c>
      <c r="M332" s="327"/>
      <c r="N332" s="135"/>
    </row>
    <row r="333" spans="1:14" ht="60" customHeight="1" x14ac:dyDescent="0.2">
      <c r="A333" s="4" t="s">
        <v>484</v>
      </c>
      <c r="B333" s="3" t="s">
        <v>88</v>
      </c>
      <c r="C333" s="3" t="s">
        <v>15</v>
      </c>
      <c r="D333" s="3" t="s">
        <v>24</v>
      </c>
      <c r="E333" s="3" t="s">
        <v>172</v>
      </c>
      <c r="F333" s="3"/>
      <c r="G333" s="75">
        <f t="shared" ref="G333:M333" si="232">G334</f>
        <v>185.9</v>
      </c>
      <c r="H333" s="327">
        <f t="shared" si="232"/>
        <v>-185.9</v>
      </c>
      <c r="I333" s="327">
        <f t="shared" si="232"/>
        <v>0</v>
      </c>
      <c r="J333" s="327">
        <f t="shared" si="232"/>
        <v>185.9</v>
      </c>
      <c r="K333" s="327">
        <f t="shared" si="232"/>
        <v>-185.9</v>
      </c>
      <c r="L333" s="327">
        <f t="shared" si="232"/>
        <v>0</v>
      </c>
      <c r="M333" s="327">
        <f t="shared" si="232"/>
        <v>0</v>
      </c>
      <c r="N333" s="135"/>
    </row>
    <row r="334" spans="1:14" ht="60" customHeight="1" x14ac:dyDescent="0.2">
      <c r="A334" s="4" t="s">
        <v>38</v>
      </c>
      <c r="B334" s="3" t="s">
        <v>88</v>
      </c>
      <c r="C334" s="3" t="s">
        <v>15</v>
      </c>
      <c r="D334" s="3" t="s">
        <v>24</v>
      </c>
      <c r="E334" s="3" t="s">
        <v>172</v>
      </c>
      <c r="F334" s="3" t="s">
        <v>34</v>
      </c>
      <c r="G334" s="2">
        <v>185.9</v>
      </c>
      <c r="H334" s="327">
        <v>-185.9</v>
      </c>
      <c r="I334" s="67">
        <f>G334+H334</f>
        <v>0</v>
      </c>
      <c r="J334" s="327">
        <v>185.9</v>
      </c>
      <c r="K334" s="327">
        <v>-185.9</v>
      </c>
      <c r="L334" s="67">
        <f>J334+K334</f>
        <v>0</v>
      </c>
      <c r="M334" s="327"/>
      <c r="N334" s="135"/>
    </row>
    <row r="335" spans="1:14" ht="59.25" customHeight="1" x14ac:dyDescent="0.2">
      <c r="A335" s="4" t="s">
        <v>549</v>
      </c>
      <c r="B335" s="3" t="s">
        <v>88</v>
      </c>
      <c r="C335" s="3" t="s">
        <v>15</v>
      </c>
      <c r="D335" s="3" t="s">
        <v>24</v>
      </c>
      <c r="E335" s="3" t="s">
        <v>12</v>
      </c>
      <c r="F335" s="3"/>
      <c r="G335" s="75">
        <f t="shared" ref="G335:M335" si="233">G336</f>
        <v>0</v>
      </c>
      <c r="H335" s="327">
        <f t="shared" si="233"/>
        <v>277.2</v>
      </c>
      <c r="I335" s="327">
        <f t="shared" si="233"/>
        <v>277.2</v>
      </c>
      <c r="J335" s="327">
        <f t="shared" si="233"/>
        <v>0</v>
      </c>
      <c r="K335" s="327">
        <f t="shared" si="233"/>
        <v>277.2</v>
      </c>
      <c r="L335" s="327">
        <f t="shared" si="233"/>
        <v>277.2</v>
      </c>
      <c r="M335" s="327">
        <f t="shared" si="233"/>
        <v>277.2</v>
      </c>
      <c r="N335" s="135"/>
    </row>
    <row r="336" spans="1:14" ht="49.5" customHeight="1" x14ac:dyDescent="0.2">
      <c r="A336" s="4" t="s">
        <v>559</v>
      </c>
      <c r="B336" s="3" t="s">
        <v>88</v>
      </c>
      <c r="C336" s="3" t="s">
        <v>15</v>
      </c>
      <c r="D336" s="3" t="s">
        <v>24</v>
      </c>
      <c r="E336" s="3" t="s">
        <v>10</v>
      </c>
      <c r="F336" s="3"/>
      <c r="G336" s="75">
        <f t="shared" ref="G336:M336" si="234">G337+G339</f>
        <v>0</v>
      </c>
      <c r="H336" s="327">
        <f t="shared" si="234"/>
        <v>277.2</v>
      </c>
      <c r="I336" s="327">
        <f t="shared" si="234"/>
        <v>277.2</v>
      </c>
      <c r="J336" s="327">
        <f t="shared" si="234"/>
        <v>0</v>
      </c>
      <c r="K336" s="327">
        <f t="shared" si="234"/>
        <v>277.2</v>
      </c>
      <c r="L336" s="327">
        <f t="shared" si="234"/>
        <v>277.2</v>
      </c>
      <c r="M336" s="327">
        <f t="shared" si="234"/>
        <v>277.2</v>
      </c>
      <c r="N336" s="135"/>
    </row>
    <row r="337" spans="1:14" ht="36" customHeight="1" x14ac:dyDescent="0.2">
      <c r="A337" s="4" t="s">
        <v>483</v>
      </c>
      <c r="B337" s="3" t="s">
        <v>88</v>
      </c>
      <c r="C337" s="3" t="s">
        <v>15</v>
      </c>
      <c r="D337" s="3" t="s">
        <v>24</v>
      </c>
      <c r="E337" s="3" t="s">
        <v>560</v>
      </c>
      <c r="F337" s="3"/>
      <c r="G337" s="75">
        <f t="shared" ref="G337:M337" si="235">G338</f>
        <v>0</v>
      </c>
      <c r="H337" s="327">
        <f t="shared" si="235"/>
        <v>52.1</v>
      </c>
      <c r="I337" s="327">
        <f t="shared" si="235"/>
        <v>52.1</v>
      </c>
      <c r="J337" s="327">
        <f t="shared" si="235"/>
        <v>0</v>
      </c>
      <c r="K337" s="327">
        <f t="shared" si="235"/>
        <v>52.1</v>
      </c>
      <c r="L337" s="327">
        <f t="shared" si="235"/>
        <v>52.1</v>
      </c>
      <c r="M337" s="327">
        <f t="shared" si="235"/>
        <v>52.1</v>
      </c>
      <c r="N337" s="135"/>
    </row>
    <row r="338" spans="1:14" ht="24" customHeight="1" x14ac:dyDescent="0.2">
      <c r="A338" s="4" t="s">
        <v>47</v>
      </c>
      <c r="B338" s="3" t="s">
        <v>88</v>
      </c>
      <c r="C338" s="3" t="s">
        <v>15</v>
      </c>
      <c r="D338" s="3" t="s">
        <v>24</v>
      </c>
      <c r="E338" s="3" t="s">
        <v>560</v>
      </c>
      <c r="F338" s="3" t="s">
        <v>51</v>
      </c>
      <c r="G338" s="2"/>
      <c r="H338" s="327">
        <v>52.1</v>
      </c>
      <c r="I338" s="67">
        <f>G338+H338</f>
        <v>52.1</v>
      </c>
      <c r="J338" s="327"/>
      <c r="K338" s="327">
        <v>52.1</v>
      </c>
      <c r="L338" s="67">
        <f>J338+K338</f>
        <v>52.1</v>
      </c>
      <c r="M338" s="327">
        <v>52.1</v>
      </c>
      <c r="N338" s="135"/>
    </row>
    <row r="339" spans="1:14" ht="60" customHeight="1" x14ac:dyDescent="0.2">
      <c r="A339" s="4" t="s">
        <v>484</v>
      </c>
      <c r="B339" s="3" t="s">
        <v>88</v>
      </c>
      <c r="C339" s="3" t="s">
        <v>15</v>
      </c>
      <c r="D339" s="3" t="s">
        <v>24</v>
      </c>
      <c r="E339" s="3" t="s">
        <v>561</v>
      </c>
      <c r="F339" s="3"/>
      <c r="G339" s="75">
        <f t="shared" ref="G339:M339" si="236">G340</f>
        <v>0</v>
      </c>
      <c r="H339" s="327">
        <f t="shared" si="236"/>
        <v>225.1</v>
      </c>
      <c r="I339" s="327">
        <f t="shared" si="236"/>
        <v>225.1</v>
      </c>
      <c r="J339" s="327">
        <f t="shared" si="236"/>
        <v>0</v>
      </c>
      <c r="K339" s="327">
        <f t="shared" si="236"/>
        <v>225.1</v>
      </c>
      <c r="L339" s="327">
        <f t="shared" si="236"/>
        <v>225.1</v>
      </c>
      <c r="M339" s="327">
        <f t="shared" si="236"/>
        <v>225.1</v>
      </c>
      <c r="N339" s="135"/>
    </row>
    <row r="340" spans="1:14" ht="60" customHeight="1" x14ac:dyDescent="0.2">
      <c r="A340" s="4" t="s">
        <v>38</v>
      </c>
      <c r="B340" s="3" t="s">
        <v>88</v>
      </c>
      <c r="C340" s="3" t="s">
        <v>15</v>
      </c>
      <c r="D340" s="3" t="s">
        <v>24</v>
      </c>
      <c r="E340" s="3" t="s">
        <v>561</v>
      </c>
      <c r="F340" s="3" t="s">
        <v>34</v>
      </c>
      <c r="G340" s="2"/>
      <c r="H340" s="327">
        <v>225.1</v>
      </c>
      <c r="I340" s="67">
        <f>G340+H340</f>
        <v>225.1</v>
      </c>
      <c r="J340" s="327"/>
      <c r="K340" s="327">
        <v>225.1</v>
      </c>
      <c r="L340" s="67">
        <f>J340+K340</f>
        <v>225.1</v>
      </c>
      <c r="M340" s="327">
        <v>225.1</v>
      </c>
      <c r="N340" s="135"/>
    </row>
    <row r="341" spans="1:14" ht="59.25" hidden="1" customHeight="1" x14ac:dyDescent="0.2">
      <c r="A341" s="4" t="s">
        <v>376</v>
      </c>
      <c r="B341" s="3" t="s">
        <v>88</v>
      </c>
      <c r="C341" s="3" t="s">
        <v>15</v>
      </c>
      <c r="D341" s="3" t="s">
        <v>24</v>
      </c>
      <c r="E341" s="3" t="s">
        <v>138</v>
      </c>
      <c r="F341" s="3"/>
      <c r="G341" s="73">
        <f t="shared" ref="G341:M342" si="237">G342</f>
        <v>0</v>
      </c>
      <c r="H341" s="328">
        <f t="shared" si="237"/>
        <v>0</v>
      </c>
      <c r="I341" s="328">
        <f t="shared" si="237"/>
        <v>0</v>
      </c>
      <c r="J341" s="328">
        <f t="shared" si="237"/>
        <v>0</v>
      </c>
      <c r="K341" s="328">
        <f t="shared" si="237"/>
        <v>0</v>
      </c>
      <c r="L341" s="328">
        <f t="shared" si="237"/>
        <v>0</v>
      </c>
      <c r="M341" s="328">
        <f t="shared" si="237"/>
        <v>0</v>
      </c>
      <c r="N341" s="135"/>
    </row>
    <row r="342" spans="1:14" ht="48" hidden="1" customHeight="1" x14ac:dyDescent="0.2">
      <c r="A342" s="4" t="s">
        <v>378</v>
      </c>
      <c r="B342" s="3" t="s">
        <v>88</v>
      </c>
      <c r="C342" s="3" t="s">
        <v>15</v>
      </c>
      <c r="D342" s="3" t="s">
        <v>24</v>
      </c>
      <c r="E342" s="3" t="s">
        <v>379</v>
      </c>
      <c r="F342" s="3"/>
      <c r="G342" s="73">
        <f t="shared" si="237"/>
        <v>0</v>
      </c>
      <c r="H342" s="328">
        <f t="shared" si="237"/>
        <v>0</v>
      </c>
      <c r="I342" s="328">
        <f t="shared" si="237"/>
        <v>0</v>
      </c>
      <c r="J342" s="328">
        <f t="shared" si="237"/>
        <v>0</v>
      </c>
      <c r="K342" s="328">
        <f t="shared" si="237"/>
        <v>0</v>
      </c>
      <c r="L342" s="328">
        <f t="shared" si="237"/>
        <v>0</v>
      </c>
      <c r="M342" s="328">
        <f t="shared" si="237"/>
        <v>0</v>
      </c>
      <c r="N342" s="135"/>
    </row>
    <row r="343" spans="1:14" ht="36" hidden="1" customHeight="1" x14ac:dyDescent="0.2">
      <c r="A343" s="4" t="s">
        <v>303</v>
      </c>
      <c r="B343" s="3" t="s">
        <v>88</v>
      </c>
      <c r="C343" s="3" t="s">
        <v>15</v>
      </c>
      <c r="D343" s="3" t="s">
        <v>24</v>
      </c>
      <c r="E343" s="3" t="s">
        <v>564</v>
      </c>
      <c r="F343" s="3"/>
      <c r="G343" s="73">
        <f t="shared" ref="G343" si="238">G344+G345</f>
        <v>0</v>
      </c>
      <c r="H343" s="328">
        <f t="shared" ref="H343:I343" si="239">H344+H345</f>
        <v>0</v>
      </c>
      <c r="I343" s="328">
        <f t="shared" si="239"/>
        <v>0</v>
      </c>
      <c r="J343" s="328">
        <f t="shared" ref="J343:L343" si="240">J344+J345</f>
        <v>0</v>
      </c>
      <c r="K343" s="328">
        <f t="shared" si="240"/>
        <v>0</v>
      </c>
      <c r="L343" s="328">
        <f t="shared" si="240"/>
        <v>0</v>
      </c>
      <c r="M343" s="328">
        <f t="shared" ref="M343" si="241">M344+M345</f>
        <v>0</v>
      </c>
      <c r="N343" s="135"/>
    </row>
    <row r="344" spans="1:14" ht="24" hidden="1" customHeight="1" x14ac:dyDescent="0.2">
      <c r="A344" s="4" t="s">
        <v>47</v>
      </c>
      <c r="B344" s="3" t="s">
        <v>88</v>
      </c>
      <c r="C344" s="3" t="s">
        <v>15</v>
      </c>
      <c r="D344" s="3" t="s">
        <v>24</v>
      </c>
      <c r="E344" s="3" t="s">
        <v>564</v>
      </c>
      <c r="F344" s="3">
        <v>200</v>
      </c>
      <c r="G344" s="2"/>
      <c r="H344" s="328"/>
      <c r="I344" s="67">
        <f>G344+H344</f>
        <v>0</v>
      </c>
      <c r="J344" s="328"/>
      <c r="K344" s="328"/>
      <c r="L344" s="67">
        <f>J344+K344</f>
        <v>0</v>
      </c>
      <c r="M344" s="328"/>
      <c r="N344" s="135"/>
    </row>
    <row r="345" spans="1:14" ht="12.75" hidden="1" customHeight="1" x14ac:dyDescent="0.2">
      <c r="A345" s="4" t="s">
        <v>45</v>
      </c>
      <c r="B345" s="3" t="s">
        <v>88</v>
      </c>
      <c r="C345" s="3" t="s">
        <v>15</v>
      </c>
      <c r="D345" s="3" t="s">
        <v>24</v>
      </c>
      <c r="E345" s="3" t="s">
        <v>564</v>
      </c>
      <c r="F345" s="3" t="s">
        <v>43</v>
      </c>
      <c r="G345" s="2"/>
      <c r="H345" s="328"/>
      <c r="I345" s="67">
        <f>G345+H345</f>
        <v>0</v>
      </c>
      <c r="J345" s="328">
        <v>0</v>
      </c>
      <c r="K345" s="328"/>
      <c r="L345" s="67">
        <f>J345+K345</f>
        <v>0</v>
      </c>
      <c r="M345" s="328"/>
      <c r="N345" s="135"/>
    </row>
    <row r="346" spans="1:14" ht="36" customHeight="1" x14ac:dyDescent="0.2">
      <c r="A346" s="4" t="s">
        <v>313</v>
      </c>
      <c r="B346" s="3" t="s">
        <v>88</v>
      </c>
      <c r="C346" s="3" t="s">
        <v>15</v>
      </c>
      <c r="D346" s="3" t="s">
        <v>24</v>
      </c>
      <c r="E346" s="3" t="s">
        <v>310</v>
      </c>
      <c r="F346" s="3"/>
      <c r="G346" s="73">
        <f t="shared" ref="G346:M353" si="242">G347</f>
        <v>16</v>
      </c>
      <c r="H346" s="328">
        <f t="shared" si="242"/>
        <v>-16</v>
      </c>
      <c r="I346" s="328">
        <f t="shared" si="242"/>
        <v>0</v>
      </c>
      <c r="J346" s="328">
        <f t="shared" si="242"/>
        <v>16</v>
      </c>
      <c r="K346" s="328">
        <f t="shared" si="242"/>
        <v>-16</v>
      </c>
      <c r="L346" s="328">
        <f t="shared" si="242"/>
        <v>0</v>
      </c>
      <c r="M346" s="328">
        <f t="shared" si="242"/>
        <v>0</v>
      </c>
      <c r="N346" s="135"/>
    </row>
    <row r="347" spans="1:14" ht="57" customHeight="1" x14ac:dyDescent="0.2">
      <c r="A347" s="4" t="s">
        <v>380</v>
      </c>
      <c r="B347" s="3" t="s">
        <v>88</v>
      </c>
      <c r="C347" s="3" t="s">
        <v>15</v>
      </c>
      <c r="D347" s="3" t="s">
        <v>24</v>
      </c>
      <c r="E347" s="3" t="s">
        <v>311</v>
      </c>
      <c r="F347" s="3"/>
      <c r="G347" s="73">
        <f t="shared" si="242"/>
        <v>16</v>
      </c>
      <c r="H347" s="328">
        <f t="shared" si="242"/>
        <v>-16</v>
      </c>
      <c r="I347" s="328">
        <f t="shared" si="242"/>
        <v>0</v>
      </c>
      <c r="J347" s="328">
        <f t="shared" si="242"/>
        <v>16</v>
      </c>
      <c r="K347" s="328">
        <f t="shared" si="242"/>
        <v>-16</v>
      </c>
      <c r="L347" s="328">
        <f t="shared" si="242"/>
        <v>0</v>
      </c>
      <c r="M347" s="328">
        <f t="shared" si="242"/>
        <v>0</v>
      </c>
      <c r="N347" s="135"/>
    </row>
    <row r="348" spans="1:14" ht="36" customHeight="1" x14ac:dyDescent="0.2">
      <c r="A348" s="4" t="s">
        <v>314</v>
      </c>
      <c r="B348" s="3" t="s">
        <v>88</v>
      </c>
      <c r="C348" s="3" t="s">
        <v>15</v>
      </c>
      <c r="D348" s="3" t="s">
        <v>24</v>
      </c>
      <c r="E348" s="3" t="s">
        <v>381</v>
      </c>
      <c r="F348" s="3"/>
      <c r="G348" s="73">
        <f t="shared" si="242"/>
        <v>16</v>
      </c>
      <c r="H348" s="328">
        <f t="shared" si="242"/>
        <v>-16</v>
      </c>
      <c r="I348" s="328">
        <f t="shared" si="242"/>
        <v>0</v>
      </c>
      <c r="J348" s="328">
        <f t="shared" si="242"/>
        <v>16</v>
      </c>
      <c r="K348" s="328">
        <f t="shared" si="242"/>
        <v>-16</v>
      </c>
      <c r="L348" s="328">
        <f t="shared" si="242"/>
        <v>0</v>
      </c>
      <c r="M348" s="328">
        <f t="shared" si="242"/>
        <v>0</v>
      </c>
      <c r="N348" s="135"/>
    </row>
    <row r="349" spans="1:14" ht="29.25" customHeight="1" x14ac:dyDescent="0.2">
      <c r="A349" s="4" t="s">
        <v>498</v>
      </c>
      <c r="B349" s="3" t="s">
        <v>88</v>
      </c>
      <c r="C349" s="3" t="s">
        <v>15</v>
      </c>
      <c r="D349" s="3" t="s">
        <v>24</v>
      </c>
      <c r="E349" s="3" t="s">
        <v>312</v>
      </c>
      <c r="F349" s="3"/>
      <c r="G349" s="73">
        <f t="shared" si="242"/>
        <v>16</v>
      </c>
      <c r="H349" s="328">
        <f t="shared" si="242"/>
        <v>-16</v>
      </c>
      <c r="I349" s="328">
        <f t="shared" si="242"/>
        <v>0</v>
      </c>
      <c r="J349" s="328">
        <f t="shared" si="242"/>
        <v>16</v>
      </c>
      <c r="K349" s="328">
        <f t="shared" si="242"/>
        <v>-16</v>
      </c>
      <c r="L349" s="328">
        <f t="shared" si="242"/>
        <v>0</v>
      </c>
      <c r="M349" s="328">
        <f t="shared" si="242"/>
        <v>0</v>
      </c>
      <c r="N349" s="135"/>
    </row>
    <row r="350" spans="1:14" ht="24" customHeight="1" x14ac:dyDescent="0.2">
      <c r="A350" s="4" t="s">
        <v>47</v>
      </c>
      <c r="B350" s="3" t="s">
        <v>88</v>
      </c>
      <c r="C350" s="3" t="s">
        <v>15</v>
      </c>
      <c r="D350" s="3" t="s">
        <v>24</v>
      </c>
      <c r="E350" s="3" t="s">
        <v>312</v>
      </c>
      <c r="F350" s="3" t="s">
        <v>51</v>
      </c>
      <c r="G350" s="2">
        <v>16</v>
      </c>
      <c r="H350" s="328">
        <v>-16</v>
      </c>
      <c r="I350" s="67">
        <f>G350+H350</f>
        <v>0</v>
      </c>
      <c r="J350" s="328">
        <v>16</v>
      </c>
      <c r="K350" s="328">
        <v>-16</v>
      </c>
      <c r="L350" s="67">
        <f>J350+K350</f>
        <v>0</v>
      </c>
      <c r="M350" s="328"/>
      <c r="N350" s="135"/>
    </row>
    <row r="351" spans="1:14" ht="57" hidden="1" customHeight="1" x14ac:dyDescent="0.2">
      <c r="A351" s="4" t="s">
        <v>562</v>
      </c>
      <c r="B351" s="3" t="s">
        <v>88</v>
      </c>
      <c r="C351" s="3" t="s">
        <v>15</v>
      </c>
      <c r="D351" s="3" t="s">
        <v>24</v>
      </c>
      <c r="E351" s="3" t="s">
        <v>600</v>
      </c>
      <c r="F351" s="3"/>
      <c r="G351" s="73">
        <f t="shared" si="242"/>
        <v>0</v>
      </c>
      <c r="H351" s="328">
        <f t="shared" si="242"/>
        <v>0</v>
      </c>
      <c r="I351" s="328">
        <f t="shared" si="242"/>
        <v>0</v>
      </c>
      <c r="J351" s="328">
        <f t="shared" si="242"/>
        <v>0</v>
      </c>
      <c r="K351" s="328">
        <f t="shared" si="242"/>
        <v>0</v>
      </c>
      <c r="L351" s="328">
        <f t="shared" si="242"/>
        <v>0</v>
      </c>
      <c r="M351" s="328">
        <f t="shared" si="242"/>
        <v>0</v>
      </c>
      <c r="N351" s="135"/>
    </row>
    <row r="352" spans="1:14" ht="36" hidden="1" customHeight="1" x14ac:dyDescent="0.2">
      <c r="A352" s="4" t="s">
        <v>563</v>
      </c>
      <c r="B352" s="3" t="s">
        <v>88</v>
      </c>
      <c r="C352" s="3" t="s">
        <v>15</v>
      </c>
      <c r="D352" s="3" t="s">
        <v>24</v>
      </c>
      <c r="E352" s="3" t="s">
        <v>697</v>
      </c>
      <c r="F352" s="3"/>
      <c r="G352" s="73">
        <f t="shared" si="242"/>
        <v>0</v>
      </c>
      <c r="H352" s="328">
        <f t="shared" si="242"/>
        <v>0</v>
      </c>
      <c r="I352" s="328">
        <f t="shared" si="242"/>
        <v>0</v>
      </c>
      <c r="J352" s="328">
        <f t="shared" si="242"/>
        <v>0</v>
      </c>
      <c r="K352" s="328">
        <f t="shared" si="242"/>
        <v>0</v>
      </c>
      <c r="L352" s="328">
        <f t="shared" si="242"/>
        <v>0</v>
      </c>
      <c r="M352" s="328">
        <f t="shared" si="242"/>
        <v>0</v>
      </c>
      <c r="N352" s="135"/>
    </row>
    <row r="353" spans="1:14" ht="29.25" hidden="1" customHeight="1" x14ac:dyDescent="0.2">
      <c r="A353" s="4" t="s">
        <v>498</v>
      </c>
      <c r="B353" s="3" t="s">
        <v>88</v>
      </c>
      <c r="C353" s="3" t="s">
        <v>15</v>
      </c>
      <c r="D353" s="3" t="s">
        <v>24</v>
      </c>
      <c r="E353" s="3" t="s">
        <v>698</v>
      </c>
      <c r="F353" s="3"/>
      <c r="G353" s="73">
        <f t="shared" si="242"/>
        <v>0</v>
      </c>
      <c r="H353" s="328">
        <f t="shared" si="242"/>
        <v>0</v>
      </c>
      <c r="I353" s="328">
        <f t="shared" si="242"/>
        <v>0</v>
      </c>
      <c r="J353" s="328">
        <f t="shared" si="242"/>
        <v>0</v>
      </c>
      <c r="K353" s="328">
        <f t="shared" si="242"/>
        <v>0</v>
      </c>
      <c r="L353" s="328">
        <f t="shared" si="242"/>
        <v>0</v>
      </c>
      <c r="M353" s="328">
        <f t="shared" si="242"/>
        <v>0</v>
      </c>
      <c r="N353" s="135"/>
    </row>
    <row r="354" spans="1:14" ht="24" hidden="1" customHeight="1" x14ac:dyDescent="0.2">
      <c r="A354" s="4" t="s">
        <v>47</v>
      </c>
      <c r="B354" s="3" t="s">
        <v>88</v>
      </c>
      <c r="C354" s="3" t="s">
        <v>15</v>
      </c>
      <c r="D354" s="3" t="s">
        <v>24</v>
      </c>
      <c r="E354" s="3" t="s">
        <v>698</v>
      </c>
      <c r="F354" s="3" t="s">
        <v>51</v>
      </c>
      <c r="G354" s="2"/>
      <c r="H354" s="328"/>
      <c r="I354" s="67">
        <f>G354+H354</f>
        <v>0</v>
      </c>
      <c r="J354" s="328"/>
      <c r="K354" s="328"/>
      <c r="L354" s="67">
        <f>J354+K354</f>
        <v>0</v>
      </c>
      <c r="M354" s="328"/>
      <c r="N354" s="135"/>
    </row>
    <row r="355" spans="1:14" ht="48" hidden="1" customHeight="1" x14ac:dyDescent="0.2">
      <c r="A355" s="4" t="s">
        <v>493</v>
      </c>
      <c r="B355" s="3" t="s">
        <v>88</v>
      </c>
      <c r="C355" s="3" t="s">
        <v>15</v>
      </c>
      <c r="D355" s="3" t="s">
        <v>24</v>
      </c>
      <c r="E355" s="3" t="s">
        <v>492</v>
      </c>
      <c r="F355" s="3"/>
      <c r="G355" s="74">
        <f t="shared" ref="G355:M355" si="243">G356</f>
        <v>0</v>
      </c>
      <c r="H355" s="338">
        <f t="shared" si="243"/>
        <v>0</v>
      </c>
      <c r="I355" s="338">
        <f t="shared" si="243"/>
        <v>0</v>
      </c>
      <c r="J355" s="338">
        <f t="shared" si="243"/>
        <v>0</v>
      </c>
      <c r="K355" s="338">
        <f t="shared" si="243"/>
        <v>0</v>
      </c>
      <c r="L355" s="338">
        <f t="shared" si="243"/>
        <v>0</v>
      </c>
      <c r="M355" s="338">
        <f t="shared" si="243"/>
        <v>0</v>
      </c>
      <c r="N355" s="135"/>
    </row>
    <row r="356" spans="1:14" ht="34.5" hidden="1" customHeight="1" x14ac:dyDescent="0.2">
      <c r="A356" s="4" t="s">
        <v>38</v>
      </c>
      <c r="B356" s="3" t="s">
        <v>88</v>
      </c>
      <c r="C356" s="3" t="s">
        <v>15</v>
      </c>
      <c r="D356" s="3" t="s">
        <v>24</v>
      </c>
      <c r="E356" s="3" t="s">
        <v>492</v>
      </c>
      <c r="F356" s="3" t="s">
        <v>34</v>
      </c>
      <c r="G356" s="2"/>
      <c r="H356" s="338"/>
      <c r="I356" s="67">
        <f>G356+H356</f>
        <v>0</v>
      </c>
      <c r="J356" s="338"/>
      <c r="K356" s="338"/>
      <c r="L356" s="67">
        <f>J356+K356</f>
        <v>0</v>
      </c>
      <c r="M356" s="338"/>
      <c r="N356" s="135"/>
    </row>
    <row r="357" spans="1:14" ht="24" customHeight="1" x14ac:dyDescent="0.2">
      <c r="A357" s="4" t="s">
        <v>168</v>
      </c>
      <c r="B357" s="3" t="s">
        <v>88</v>
      </c>
      <c r="C357" s="3" t="s">
        <v>6</v>
      </c>
      <c r="D357" s="3"/>
      <c r="E357" s="3"/>
      <c r="F357" s="3"/>
      <c r="G357" s="78">
        <f t="shared" ref="G357:L357" si="244">G358+G370</f>
        <v>3299.8</v>
      </c>
      <c r="H357" s="326">
        <f t="shared" ref="H357:I357" si="245">H358+H370</f>
        <v>119.79</v>
      </c>
      <c r="I357" s="326">
        <f t="shared" si="245"/>
        <v>3419.59</v>
      </c>
      <c r="J357" s="326">
        <f t="shared" si="244"/>
        <v>2799.8</v>
      </c>
      <c r="K357" s="326">
        <f t="shared" si="244"/>
        <v>619.79</v>
      </c>
      <c r="L357" s="326">
        <f t="shared" si="244"/>
        <v>3419.59</v>
      </c>
      <c r="M357" s="326">
        <f t="shared" ref="M357" si="246">M358+M370</f>
        <v>3404.59</v>
      </c>
      <c r="N357" s="135"/>
    </row>
    <row r="358" spans="1:14" ht="36" customHeight="1" x14ac:dyDescent="0.2">
      <c r="A358" s="4" t="s">
        <v>167</v>
      </c>
      <c r="B358" s="3" t="s">
        <v>88</v>
      </c>
      <c r="C358" s="3" t="s">
        <v>6</v>
      </c>
      <c r="D358" s="3" t="s">
        <v>71</v>
      </c>
      <c r="E358" s="3"/>
      <c r="F358" s="3"/>
      <c r="G358" s="2">
        <f t="shared" ref="G358:L358" si="247">G359+G366</f>
        <v>3259.8</v>
      </c>
      <c r="H358" s="67">
        <f t="shared" ref="H358:I358" si="248">H359+H366</f>
        <v>159.79</v>
      </c>
      <c r="I358" s="67">
        <f t="shared" si="248"/>
        <v>3419.59</v>
      </c>
      <c r="J358" s="67">
        <f t="shared" si="247"/>
        <v>2759.8</v>
      </c>
      <c r="K358" s="67">
        <f t="shared" si="247"/>
        <v>659.79</v>
      </c>
      <c r="L358" s="67">
        <f t="shared" si="247"/>
        <v>3419.59</v>
      </c>
      <c r="M358" s="67">
        <f t="shared" ref="M358" si="249">M359+M366</f>
        <v>3404.59</v>
      </c>
      <c r="N358" s="135"/>
    </row>
    <row r="359" spans="1:14" ht="83.25" customHeight="1" x14ac:dyDescent="0.2">
      <c r="A359" s="4" t="s">
        <v>468</v>
      </c>
      <c r="B359" s="3" t="s">
        <v>88</v>
      </c>
      <c r="C359" s="3" t="s">
        <v>6</v>
      </c>
      <c r="D359" s="3" t="s">
        <v>71</v>
      </c>
      <c r="E359" s="3" t="s">
        <v>300</v>
      </c>
      <c r="F359" s="3"/>
      <c r="G359" s="73">
        <f t="shared" ref="G359:M359" si="250">G360</f>
        <v>2759.8</v>
      </c>
      <c r="H359" s="328">
        <f t="shared" si="250"/>
        <v>659.79</v>
      </c>
      <c r="I359" s="328">
        <f t="shared" si="250"/>
        <v>3419.59</v>
      </c>
      <c r="J359" s="328">
        <f t="shared" si="250"/>
        <v>2759.8</v>
      </c>
      <c r="K359" s="328">
        <f t="shared" si="250"/>
        <v>659.79</v>
      </c>
      <c r="L359" s="328">
        <f t="shared" si="250"/>
        <v>3419.59</v>
      </c>
      <c r="M359" s="328">
        <f t="shared" si="250"/>
        <v>3404.59</v>
      </c>
      <c r="N359" s="135"/>
    </row>
    <row r="360" spans="1:14" ht="28.5" customHeight="1" x14ac:dyDescent="0.2">
      <c r="A360" s="4" t="s">
        <v>469</v>
      </c>
      <c r="B360" s="3" t="s">
        <v>88</v>
      </c>
      <c r="C360" s="3" t="s">
        <v>6</v>
      </c>
      <c r="D360" s="3" t="s">
        <v>71</v>
      </c>
      <c r="E360" s="3" t="s">
        <v>166</v>
      </c>
      <c r="F360" s="3"/>
      <c r="G360" s="73">
        <f t="shared" ref="G360" si="251">G361+G363</f>
        <v>2759.8</v>
      </c>
      <c r="H360" s="328">
        <f t="shared" ref="H360:I360" si="252">H361+H363</f>
        <v>659.79</v>
      </c>
      <c r="I360" s="328">
        <f t="shared" si="252"/>
        <v>3419.59</v>
      </c>
      <c r="J360" s="328">
        <f t="shared" ref="J360:L360" si="253">J361+J363</f>
        <v>2759.8</v>
      </c>
      <c r="K360" s="328">
        <f t="shared" si="253"/>
        <v>659.79</v>
      </c>
      <c r="L360" s="328">
        <f t="shared" si="253"/>
        <v>3419.59</v>
      </c>
      <c r="M360" s="328">
        <f t="shared" ref="M360" si="254">M361+M363</f>
        <v>3404.59</v>
      </c>
      <c r="N360" s="135"/>
    </row>
    <row r="361" spans="1:14" ht="28.5" customHeight="1" x14ac:dyDescent="0.2">
      <c r="A361" s="4" t="s">
        <v>292</v>
      </c>
      <c r="B361" s="3" t="s">
        <v>88</v>
      </c>
      <c r="C361" s="3" t="s">
        <v>6</v>
      </c>
      <c r="D361" s="3" t="s">
        <v>71</v>
      </c>
      <c r="E361" s="3" t="s">
        <v>165</v>
      </c>
      <c r="F361" s="3"/>
      <c r="G361" s="73">
        <f t="shared" ref="G361:M361" si="255">G362</f>
        <v>2743.8</v>
      </c>
      <c r="H361" s="328">
        <f t="shared" si="255"/>
        <v>635.5</v>
      </c>
      <c r="I361" s="328">
        <f t="shared" si="255"/>
        <v>3379.3</v>
      </c>
      <c r="J361" s="328">
        <f t="shared" si="255"/>
        <v>2743.8</v>
      </c>
      <c r="K361" s="328">
        <f t="shared" si="255"/>
        <v>635.5</v>
      </c>
      <c r="L361" s="328">
        <f t="shared" si="255"/>
        <v>3379.3</v>
      </c>
      <c r="M361" s="328">
        <f t="shared" si="255"/>
        <v>3379.3</v>
      </c>
      <c r="N361" s="135"/>
    </row>
    <row r="362" spans="1:14" ht="60" customHeight="1" x14ac:dyDescent="0.2">
      <c r="A362" s="4" t="s">
        <v>38</v>
      </c>
      <c r="B362" s="3" t="s">
        <v>88</v>
      </c>
      <c r="C362" s="3" t="s">
        <v>6</v>
      </c>
      <c r="D362" s="3" t="s">
        <v>71</v>
      </c>
      <c r="E362" s="3" t="s">
        <v>165</v>
      </c>
      <c r="F362" s="3">
        <v>100</v>
      </c>
      <c r="G362" s="2">
        <v>2743.8</v>
      </c>
      <c r="H362" s="328">
        <v>635.5</v>
      </c>
      <c r="I362" s="67">
        <f>G362+H362</f>
        <v>3379.3</v>
      </c>
      <c r="J362" s="328">
        <v>2743.8</v>
      </c>
      <c r="K362" s="328">
        <v>635.5</v>
      </c>
      <c r="L362" s="67">
        <f>J362+K362</f>
        <v>3379.3</v>
      </c>
      <c r="M362" s="328">
        <v>3379.3</v>
      </c>
      <c r="N362" s="135"/>
    </row>
    <row r="363" spans="1:14" ht="18" customHeight="1" x14ac:dyDescent="0.2">
      <c r="A363" s="4" t="s">
        <v>293</v>
      </c>
      <c r="B363" s="3" t="s">
        <v>88</v>
      </c>
      <c r="C363" s="3" t="s">
        <v>6</v>
      </c>
      <c r="D363" s="3" t="s">
        <v>71</v>
      </c>
      <c r="E363" s="3" t="s">
        <v>164</v>
      </c>
      <c r="F363" s="3"/>
      <c r="G363" s="73">
        <f t="shared" ref="G363:L363" si="256">G364+G365</f>
        <v>16</v>
      </c>
      <c r="H363" s="328">
        <f t="shared" ref="H363:I363" si="257">H364+H365</f>
        <v>24.29</v>
      </c>
      <c r="I363" s="328">
        <f t="shared" si="257"/>
        <v>40.29</v>
      </c>
      <c r="J363" s="328">
        <f t="shared" si="256"/>
        <v>16</v>
      </c>
      <c r="K363" s="328">
        <f t="shared" si="256"/>
        <v>24.29</v>
      </c>
      <c r="L363" s="328">
        <f t="shared" si="256"/>
        <v>40.29</v>
      </c>
      <c r="M363" s="328">
        <f t="shared" ref="M363" si="258">M364+M365</f>
        <v>25.29</v>
      </c>
      <c r="N363" s="135"/>
    </row>
    <row r="364" spans="1:14" ht="24" customHeight="1" x14ac:dyDescent="0.2">
      <c r="A364" s="4" t="s">
        <v>47</v>
      </c>
      <c r="B364" s="3" t="s">
        <v>88</v>
      </c>
      <c r="C364" s="3" t="s">
        <v>6</v>
      </c>
      <c r="D364" s="3" t="s">
        <v>71</v>
      </c>
      <c r="E364" s="3" t="s">
        <v>164</v>
      </c>
      <c r="F364" s="3" t="s">
        <v>51</v>
      </c>
      <c r="G364" s="2">
        <v>15</v>
      </c>
      <c r="H364" s="328">
        <v>20</v>
      </c>
      <c r="I364" s="67">
        <f>G364+H364</f>
        <v>35</v>
      </c>
      <c r="J364" s="328">
        <v>15</v>
      </c>
      <c r="K364" s="328">
        <v>20</v>
      </c>
      <c r="L364" s="67">
        <f>J364+K364</f>
        <v>35</v>
      </c>
      <c r="M364" s="328">
        <v>20</v>
      </c>
      <c r="N364" s="135"/>
    </row>
    <row r="365" spans="1:14" ht="17.25" customHeight="1" x14ac:dyDescent="0.2">
      <c r="A365" s="7" t="s">
        <v>77</v>
      </c>
      <c r="B365" s="3" t="s">
        <v>88</v>
      </c>
      <c r="C365" s="3" t="s">
        <v>6</v>
      </c>
      <c r="D365" s="3" t="s">
        <v>71</v>
      </c>
      <c r="E365" s="3" t="s">
        <v>164</v>
      </c>
      <c r="F365" s="3" t="s">
        <v>88</v>
      </c>
      <c r="G365" s="2">
        <v>1</v>
      </c>
      <c r="H365" s="328">
        <v>4.29</v>
      </c>
      <c r="I365" s="67">
        <f>G365+H365</f>
        <v>5.29</v>
      </c>
      <c r="J365" s="328">
        <v>1</v>
      </c>
      <c r="K365" s="328">
        <v>4.29</v>
      </c>
      <c r="L365" s="67">
        <f>J365+K365</f>
        <v>5.29</v>
      </c>
      <c r="M365" s="328">
        <v>5.29</v>
      </c>
      <c r="N365" s="135"/>
    </row>
    <row r="366" spans="1:14" ht="24" hidden="1" customHeight="1" x14ac:dyDescent="0.2">
      <c r="A366" s="4" t="s">
        <v>376</v>
      </c>
      <c r="B366" s="3" t="s">
        <v>88</v>
      </c>
      <c r="C366" s="3" t="s">
        <v>6</v>
      </c>
      <c r="D366" s="3" t="s">
        <v>71</v>
      </c>
      <c r="E366" s="3" t="s">
        <v>138</v>
      </c>
      <c r="F366" s="3"/>
      <c r="G366" s="73">
        <f t="shared" ref="G366:M367" si="259">G367</f>
        <v>500</v>
      </c>
      <c r="H366" s="328">
        <f t="shared" si="259"/>
        <v>-500</v>
      </c>
      <c r="I366" s="328">
        <f t="shared" si="259"/>
        <v>0</v>
      </c>
      <c r="J366" s="328">
        <f t="shared" si="259"/>
        <v>0</v>
      </c>
      <c r="K366" s="328">
        <f t="shared" si="259"/>
        <v>0</v>
      </c>
      <c r="L366" s="328">
        <f t="shared" si="259"/>
        <v>0</v>
      </c>
      <c r="M366" s="328">
        <f t="shared" si="259"/>
        <v>0</v>
      </c>
      <c r="N366" s="135"/>
    </row>
    <row r="367" spans="1:14" ht="72" hidden="1" customHeight="1" x14ac:dyDescent="0.2">
      <c r="A367" s="4" t="s">
        <v>163</v>
      </c>
      <c r="B367" s="3" t="s">
        <v>88</v>
      </c>
      <c r="C367" s="3" t="s">
        <v>6</v>
      </c>
      <c r="D367" s="3" t="s">
        <v>71</v>
      </c>
      <c r="E367" s="3" t="s">
        <v>383</v>
      </c>
      <c r="F367" s="3"/>
      <c r="G367" s="73">
        <f t="shared" ref="G367" si="260">G369</f>
        <v>500</v>
      </c>
      <c r="H367" s="328">
        <f>H368</f>
        <v>-500</v>
      </c>
      <c r="I367" s="328">
        <f t="shared" si="259"/>
        <v>0</v>
      </c>
      <c r="J367" s="328">
        <f t="shared" si="259"/>
        <v>0</v>
      </c>
      <c r="K367" s="328">
        <f t="shared" si="259"/>
        <v>0</v>
      </c>
      <c r="L367" s="328">
        <f t="shared" si="259"/>
        <v>0</v>
      </c>
      <c r="M367" s="328">
        <f t="shared" si="259"/>
        <v>0</v>
      </c>
      <c r="N367" s="135"/>
    </row>
    <row r="368" spans="1:14" ht="48.75" hidden="1" customHeight="1" x14ac:dyDescent="0.2">
      <c r="A368" s="7" t="s">
        <v>565</v>
      </c>
      <c r="B368" s="3" t="s">
        <v>88</v>
      </c>
      <c r="C368" s="3" t="s">
        <v>6</v>
      </c>
      <c r="D368" s="3" t="s">
        <v>71</v>
      </c>
      <c r="E368" s="3" t="s">
        <v>566</v>
      </c>
      <c r="F368" s="3"/>
      <c r="G368" s="73"/>
      <c r="H368" s="328">
        <f>H369</f>
        <v>-500</v>
      </c>
      <c r="I368" s="328">
        <f t="shared" ref="I368:M368" si="261">I369</f>
        <v>0</v>
      </c>
      <c r="J368" s="328">
        <f t="shared" si="261"/>
        <v>0</v>
      </c>
      <c r="K368" s="328">
        <f t="shared" si="261"/>
        <v>0</v>
      </c>
      <c r="L368" s="328">
        <f t="shared" si="261"/>
        <v>0</v>
      </c>
      <c r="M368" s="328">
        <f t="shared" si="261"/>
        <v>0</v>
      </c>
      <c r="N368" s="135"/>
    </row>
    <row r="369" spans="1:14" ht="24" hidden="1" customHeight="1" x14ac:dyDescent="0.2">
      <c r="A369" s="4" t="s">
        <v>47</v>
      </c>
      <c r="B369" s="3" t="s">
        <v>88</v>
      </c>
      <c r="C369" s="3" t="s">
        <v>6</v>
      </c>
      <c r="D369" s="3" t="s">
        <v>71</v>
      </c>
      <c r="E369" s="3" t="s">
        <v>566</v>
      </c>
      <c r="F369" s="3" t="s">
        <v>51</v>
      </c>
      <c r="G369" s="2">
        <v>500</v>
      </c>
      <c r="H369" s="328">
        <v>-500</v>
      </c>
      <c r="I369" s="67">
        <f>G369+H369</f>
        <v>0</v>
      </c>
      <c r="J369" s="328"/>
      <c r="K369" s="328"/>
      <c r="L369" s="67">
        <f>J369+K369</f>
        <v>0</v>
      </c>
      <c r="M369" s="328"/>
      <c r="N369" s="135"/>
    </row>
    <row r="370" spans="1:14" ht="24" customHeight="1" x14ac:dyDescent="0.2">
      <c r="A370" s="4" t="s">
        <v>162</v>
      </c>
      <c r="B370" s="3" t="s">
        <v>88</v>
      </c>
      <c r="C370" s="3" t="s">
        <v>6</v>
      </c>
      <c r="D370" s="3" t="s">
        <v>7</v>
      </c>
      <c r="E370" s="3"/>
      <c r="F370" s="3"/>
      <c r="G370" s="78">
        <f t="shared" ref="G370:M370" si="262">G371</f>
        <v>40</v>
      </c>
      <c r="H370" s="326">
        <f t="shared" si="262"/>
        <v>-40</v>
      </c>
      <c r="I370" s="326">
        <f t="shared" si="262"/>
        <v>0</v>
      </c>
      <c r="J370" s="326">
        <f t="shared" si="262"/>
        <v>40</v>
      </c>
      <c r="K370" s="326">
        <f t="shared" si="262"/>
        <v>-40</v>
      </c>
      <c r="L370" s="326">
        <f t="shared" si="262"/>
        <v>0</v>
      </c>
      <c r="M370" s="326">
        <f t="shared" si="262"/>
        <v>0</v>
      </c>
      <c r="N370" s="135"/>
    </row>
    <row r="371" spans="1:14" ht="24" customHeight="1" x14ac:dyDescent="0.2">
      <c r="A371" s="4" t="s">
        <v>376</v>
      </c>
      <c r="B371" s="3" t="s">
        <v>88</v>
      </c>
      <c r="C371" s="3" t="s">
        <v>6</v>
      </c>
      <c r="D371" s="3">
        <v>14</v>
      </c>
      <c r="E371" s="3" t="s">
        <v>138</v>
      </c>
      <c r="F371" s="3"/>
      <c r="G371" s="73">
        <f t="shared" ref="G371:L371" si="263">G372+G375</f>
        <v>40</v>
      </c>
      <c r="H371" s="328">
        <f t="shared" ref="H371:I371" si="264">H372+H375</f>
        <v>-40</v>
      </c>
      <c r="I371" s="328">
        <f t="shared" si="264"/>
        <v>0</v>
      </c>
      <c r="J371" s="328">
        <f t="shared" si="263"/>
        <v>40</v>
      </c>
      <c r="K371" s="328">
        <f t="shared" si="263"/>
        <v>-40</v>
      </c>
      <c r="L371" s="328">
        <f t="shared" si="263"/>
        <v>0</v>
      </c>
      <c r="M371" s="328">
        <f t="shared" ref="M371" si="265">M372+M375</f>
        <v>0</v>
      </c>
      <c r="N371" s="135"/>
    </row>
    <row r="372" spans="1:14" ht="60" customHeight="1" x14ac:dyDescent="0.2">
      <c r="A372" s="4" t="s">
        <v>161</v>
      </c>
      <c r="B372" s="3" t="s">
        <v>88</v>
      </c>
      <c r="C372" s="3" t="s">
        <v>6</v>
      </c>
      <c r="D372" s="3" t="s">
        <v>7</v>
      </c>
      <c r="E372" s="3" t="s">
        <v>379</v>
      </c>
      <c r="F372" s="3"/>
      <c r="G372" s="73">
        <f t="shared" ref="G372:M373" si="266">G373</f>
        <v>15</v>
      </c>
      <c r="H372" s="328">
        <f t="shared" si="266"/>
        <v>-15</v>
      </c>
      <c r="I372" s="328">
        <f t="shared" si="266"/>
        <v>0</v>
      </c>
      <c r="J372" s="328">
        <f t="shared" si="266"/>
        <v>15</v>
      </c>
      <c r="K372" s="328">
        <f t="shared" si="266"/>
        <v>-15</v>
      </c>
      <c r="L372" s="328">
        <f t="shared" si="266"/>
        <v>0</v>
      </c>
      <c r="M372" s="328">
        <f t="shared" si="266"/>
        <v>0</v>
      </c>
      <c r="N372" s="135"/>
    </row>
    <row r="373" spans="1:14" ht="24" x14ac:dyDescent="0.2">
      <c r="A373" s="4" t="s">
        <v>384</v>
      </c>
      <c r="B373" s="3" t="s">
        <v>88</v>
      </c>
      <c r="C373" s="3" t="s">
        <v>6</v>
      </c>
      <c r="D373" s="3" t="s">
        <v>7</v>
      </c>
      <c r="E373" s="3" t="s">
        <v>160</v>
      </c>
      <c r="F373" s="3"/>
      <c r="G373" s="73">
        <f t="shared" si="266"/>
        <v>15</v>
      </c>
      <c r="H373" s="328">
        <f t="shared" si="266"/>
        <v>-15</v>
      </c>
      <c r="I373" s="328">
        <f t="shared" si="266"/>
        <v>0</v>
      </c>
      <c r="J373" s="328">
        <f t="shared" si="266"/>
        <v>15</v>
      </c>
      <c r="K373" s="328">
        <f t="shared" si="266"/>
        <v>-15</v>
      </c>
      <c r="L373" s="328">
        <f t="shared" si="266"/>
        <v>0</v>
      </c>
      <c r="M373" s="328">
        <f t="shared" si="266"/>
        <v>0</v>
      </c>
      <c r="N373" s="135"/>
    </row>
    <row r="374" spans="1:14" ht="24" customHeight="1" x14ac:dyDescent="0.2">
      <c r="A374" s="4" t="s">
        <v>47</v>
      </c>
      <c r="B374" s="3" t="s">
        <v>88</v>
      </c>
      <c r="C374" s="3" t="s">
        <v>6</v>
      </c>
      <c r="D374" s="3">
        <v>14</v>
      </c>
      <c r="E374" s="3" t="s">
        <v>160</v>
      </c>
      <c r="F374" s="3">
        <v>200</v>
      </c>
      <c r="G374" s="2">
        <v>15</v>
      </c>
      <c r="H374" s="328">
        <v>-15</v>
      </c>
      <c r="I374" s="67">
        <f>G374+H374</f>
        <v>0</v>
      </c>
      <c r="J374" s="328">
        <v>15</v>
      </c>
      <c r="K374" s="328">
        <v>-15</v>
      </c>
      <c r="L374" s="67">
        <f>J374+K374</f>
        <v>0</v>
      </c>
      <c r="M374" s="328"/>
      <c r="N374" s="135"/>
    </row>
    <row r="375" spans="1:14" ht="38.25" customHeight="1" x14ac:dyDescent="0.2">
      <c r="A375" s="4" t="s">
        <v>159</v>
      </c>
      <c r="B375" s="3" t="s">
        <v>88</v>
      </c>
      <c r="C375" s="3" t="s">
        <v>6</v>
      </c>
      <c r="D375" s="3" t="s">
        <v>7</v>
      </c>
      <c r="E375" s="3" t="s">
        <v>385</v>
      </c>
      <c r="F375" s="3"/>
      <c r="G375" s="73">
        <f t="shared" ref="G375:L375" si="267">G376+G378</f>
        <v>25</v>
      </c>
      <c r="H375" s="328">
        <f t="shared" ref="H375:I375" si="268">H376+H378</f>
        <v>-25</v>
      </c>
      <c r="I375" s="328">
        <f t="shared" si="268"/>
        <v>0</v>
      </c>
      <c r="J375" s="328">
        <f t="shared" si="267"/>
        <v>25</v>
      </c>
      <c r="K375" s="328">
        <f t="shared" si="267"/>
        <v>-25</v>
      </c>
      <c r="L375" s="328">
        <f t="shared" si="267"/>
        <v>0</v>
      </c>
      <c r="M375" s="328">
        <f t="shared" ref="M375" si="269">M376+M378</f>
        <v>0</v>
      </c>
      <c r="N375" s="135"/>
    </row>
    <row r="376" spans="1:14" ht="37.5" customHeight="1" x14ac:dyDescent="0.2">
      <c r="A376" s="4" t="s">
        <v>387</v>
      </c>
      <c r="B376" s="3" t="s">
        <v>88</v>
      </c>
      <c r="C376" s="3" t="s">
        <v>6</v>
      </c>
      <c r="D376" s="3" t="s">
        <v>7</v>
      </c>
      <c r="E376" s="3" t="s">
        <v>386</v>
      </c>
      <c r="F376" s="3"/>
      <c r="G376" s="73">
        <f t="shared" ref="G376:M376" si="270">G377</f>
        <v>25</v>
      </c>
      <c r="H376" s="328">
        <f t="shared" si="270"/>
        <v>-25</v>
      </c>
      <c r="I376" s="328">
        <f t="shared" si="270"/>
        <v>0</v>
      </c>
      <c r="J376" s="328">
        <f t="shared" si="270"/>
        <v>25</v>
      </c>
      <c r="K376" s="328">
        <f t="shared" si="270"/>
        <v>-25</v>
      </c>
      <c r="L376" s="328">
        <f t="shared" si="270"/>
        <v>0</v>
      </c>
      <c r="M376" s="328">
        <f t="shared" si="270"/>
        <v>0</v>
      </c>
      <c r="N376" s="135"/>
    </row>
    <row r="377" spans="1:14" ht="24" customHeight="1" x14ac:dyDescent="0.2">
      <c r="A377" s="4" t="s">
        <v>47</v>
      </c>
      <c r="B377" s="3" t="s">
        <v>88</v>
      </c>
      <c r="C377" s="3" t="s">
        <v>6</v>
      </c>
      <c r="D377" s="3">
        <v>14</v>
      </c>
      <c r="E377" s="3" t="s">
        <v>386</v>
      </c>
      <c r="F377" s="3">
        <v>200</v>
      </c>
      <c r="G377" s="2">
        <v>25</v>
      </c>
      <c r="H377" s="328">
        <v>-25</v>
      </c>
      <c r="I377" s="67">
        <f>G377+H377</f>
        <v>0</v>
      </c>
      <c r="J377" s="328">
        <v>25</v>
      </c>
      <c r="K377" s="328">
        <v>-25</v>
      </c>
      <c r="L377" s="67">
        <f>J377+K377</f>
        <v>0</v>
      </c>
      <c r="M377" s="328"/>
      <c r="N377" s="135"/>
    </row>
    <row r="378" spans="1:14" ht="60" hidden="1" customHeight="1" x14ac:dyDescent="0.2">
      <c r="A378" s="4" t="s">
        <v>308</v>
      </c>
      <c r="B378" s="3" t="s">
        <v>88</v>
      </c>
      <c r="C378" s="3" t="s">
        <v>6</v>
      </c>
      <c r="D378" s="3">
        <v>14</v>
      </c>
      <c r="E378" s="3" t="s">
        <v>388</v>
      </c>
      <c r="F378" s="3"/>
      <c r="G378" s="73">
        <f t="shared" ref="G378" si="271">G379+G380</f>
        <v>0</v>
      </c>
      <c r="H378" s="328">
        <f t="shared" ref="H378:I378" si="272">H379+H380</f>
        <v>0</v>
      </c>
      <c r="I378" s="328">
        <f t="shared" si="272"/>
        <v>0</v>
      </c>
      <c r="J378" s="328">
        <f t="shared" ref="J378:L378" si="273">J379+J380</f>
        <v>0</v>
      </c>
      <c r="K378" s="328">
        <f t="shared" si="273"/>
        <v>0</v>
      </c>
      <c r="L378" s="328">
        <f t="shared" si="273"/>
        <v>0</v>
      </c>
      <c r="M378" s="328">
        <f t="shared" ref="M378" si="274">M379+M380</f>
        <v>0</v>
      </c>
      <c r="N378" s="135"/>
    </row>
    <row r="379" spans="1:14" ht="24" hidden="1" customHeight="1" x14ac:dyDescent="0.2">
      <c r="A379" s="4" t="s">
        <v>47</v>
      </c>
      <c r="B379" s="3" t="s">
        <v>88</v>
      </c>
      <c r="C379" s="3" t="s">
        <v>6</v>
      </c>
      <c r="D379" s="3">
        <v>14</v>
      </c>
      <c r="E379" s="3" t="s">
        <v>388</v>
      </c>
      <c r="F379" s="3">
        <v>200</v>
      </c>
      <c r="G379" s="2"/>
      <c r="H379" s="328"/>
      <c r="I379" s="67">
        <f>G379+H379</f>
        <v>0</v>
      </c>
      <c r="J379" s="328"/>
      <c r="K379" s="328"/>
      <c r="L379" s="67">
        <f>J379+K379</f>
        <v>0</v>
      </c>
      <c r="M379" s="328"/>
      <c r="N379" s="135"/>
    </row>
    <row r="380" spans="1:14" ht="12.75" hidden="1" customHeight="1" x14ac:dyDescent="0.2">
      <c r="A380" s="4" t="s">
        <v>45</v>
      </c>
      <c r="B380" s="3" t="s">
        <v>88</v>
      </c>
      <c r="C380" s="3" t="s">
        <v>6</v>
      </c>
      <c r="D380" s="3">
        <v>14</v>
      </c>
      <c r="E380" s="3" t="s">
        <v>388</v>
      </c>
      <c r="F380" s="3" t="s">
        <v>43</v>
      </c>
      <c r="G380" s="2"/>
      <c r="H380" s="328"/>
      <c r="I380" s="67">
        <f>G380+H380</f>
        <v>0</v>
      </c>
      <c r="J380" s="328"/>
      <c r="K380" s="328"/>
      <c r="L380" s="67">
        <f>J380+K380</f>
        <v>0</v>
      </c>
      <c r="M380" s="328"/>
      <c r="N380" s="135"/>
    </row>
    <row r="381" spans="1:14" ht="12.75" customHeight="1" x14ac:dyDescent="0.2">
      <c r="A381" s="4" t="s">
        <v>157</v>
      </c>
      <c r="B381" s="3" t="s">
        <v>88</v>
      </c>
      <c r="C381" s="3" t="s">
        <v>59</v>
      </c>
      <c r="D381" s="3"/>
      <c r="E381" s="3"/>
      <c r="F381" s="3"/>
      <c r="G381" s="78">
        <f t="shared" ref="G381:M381" si="275">G382+G401+G392</f>
        <v>11390.83</v>
      </c>
      <c r="H381" s="326">
        <f t="shared" si="275"/>
        <v>-2688.71</v>
      </c>
      <c r="I381" s="326">
        <f t="shared" si="275"/>
        <v>8702.1200000000008</v>
      </c>
      <c r="J381" s="326">
        <f t="shared" si="275"/>
        <v>11660.08</v>
      </c>
      <c r="K381" s="326">
        <f t="shared" si="275"/>
        <v>-2881.47</v>
      </c>
      <c r="L381" s="326">
        <f t="shared" si="275"/>
        <v>8778.61</v>
      </c>
      <c r="M381" s="326">
        <f t="shared" si="275"/>
        <v>11930.91</v>
      </c>
      <c r="N381" s="135"/>
    </row>
    <row r="382" spans="1:14" ht="12.75" customHeight="1" x14ac:dyDescent="0.2">
      <c r="A382" s="4" t="s">
        <v>156</v>
      </c>
      <c r="B382" s="3" t="s">
        <v>88</v>
      </c>
      <c r="C382" s="3" t="s">
        <v>59</v>
      </c>
      <c r="D382" s="3" t="s">
        <v>36</v>
      </c>
      <c r="E382" s="3"/>
      <c r="F382" s="3"/>
      <c r="G382" s="78">
        <f t="shared" ref="G382:M383" si="276">G383</f>
        <v>635.79999999999995</v>
      </c>
      <c r="H382" s="326">
        <f t="shared" si="276"/>
        <v>-85.4</v>
      </c>
      <c r="I382" s="326">
        <f t="shared" si="276"/>
        <v>550.4</v>
      </c>
      <c r="J382" s="326">
        <f t="shared" si="276"/>
        <v>635.79999999999995</v>
      </c>
      <c r="K382" s="326">
        <f t="shared" si="276"/>
        <v>-85.4</v>
      </c>
      <c r="L382" s="326">
        <f t="shared" si="276"/>
        <v>550.4</v>
      </c>
      <c r="M382" s="326">
        <f t="shared" si="276"/>
        <v>550.4</v>
      </c>
      <c r="N382" s="135"/>
    </row>
    <row r="383" spans="1:14" ht="72" x14ac:dyDescent="0.2">
      <c r="A383" s="4" t="s">
        <v>370</v>
      </c>
      <c r="B383" s="3" t="s">
        <v>88</v>
      </c>
      <c r="C383" s="3" t="s">
        <v>59</v>
      </c>
      <c r="D383" s="3" t="s">
        <v>36</v>
      </c>
      <c r="E383" s="3" t="s">
        <v>65</v>
      </c>
      <c r="F383" s="3"/>
      <c r="G383" s="75">
        <f t="shared" si="276"/>
        <v>635.79999999999995</v>
      </c>
      <c r="H383" s="327">
        <f t="shared" si="276"/>
        <v>-85.4</v>
      </c>
      <c r="I383" s="327">
        <f t="shared" si="276"/>
        <v>550.4</v>
      </c>
      <c r="J383" s="327">
        <f t="shared" si="276"/>
        <v>635.79999999999995</v>
      </c>
      <c r="K383" s="327">
        <f t="shared" si="276"/>
        <v>-85.4</v>
      </c>
      <c r="L383" s="327">
        <f t="shared" si="276"/>
        <v>550.4</v>
      </c>
      <c r="M383" s="327">
        <f t="shared" si="276"/>
        <v>550.4</v>
      </c>
      <c r="N383" s="135"/>
    </row>
    <row r="384" spans="1:14" ht="48" x14ac:dyDescent="0.2">
      <c r="A384" s="4" t="s">
        <v>155</v>
      </c>
      <c r="B384" s="3" t="s">
        <v>88</v>
      </c>
      <c r="C384" s="3" t="s">
        <v>59</v>
      </c>
      <c r="D384" s="3" t="s">
        <v>36</v>
      </c>
      <c r="E384" s="3" t="s">
        <v>389</v>
      </c>
      <c r="F384" s="3"/>
      <c r="G384" s="75">
        <f t="shared" ref="G384:L384" si="277">G385+G388+G390</f>
        <v>635.79999999999995</v>
      </c>
      <c r="H384" s="327">
        <f t="shared" ref="H384:I384" si="278">H385+H388+H390</f>
        <v>-85.4</v>
      </c>
      <c r="I384" s="327">
        <f t="shared" si="278"/>
        <v>550.4</v>
      </c>
      <c r="J384" s="327">
        <f t="shared" si="277"/>
        <v>635.79999999999995</v>
      </c>
      <c r="K384" s="327">
        <f t="shared" si="277"/>
        <v>-85.4</v>
      </c>
      <c r="L384" s="327">
        <f t="shared" si="277"/>
        <v>550.4</v>
      </c>
      <c r="M384" s="327">
        <f t="shared" ref="M384" si="279">M385+M388+M390</f>
        <v>550.4</v>
      </c>
      <c r="N384" s="135"/>
    </row>
    <row r="385" spans="1:14" ht="22.5" customHeight="1" x14ac:dyDescent="0.2">
      <c r="A385" s="4" t="s">
        <v>390</v>
      </c>
      <c r="B385" s="3" t="s">
        <v>88</v>
      </c>
      <c r="C385" s="3" t="s">
        <v>59</v>
      </c>
      <c r="D385" s="3" t="s">
        <v>36</v>
      </c>
      <c r="E385" s="3" t="s">
        <v>154</v>
      </c>
      <c r="F385" s="3"/>
      <c r="G385" s="75">
        <f t="shared" ref="G385:L385" si="280">G386+G387</f>
        <v>40</v>
      </c>
      <c r="H385" s="327">
        <f t="shared" ref="H385:I385" si="281">H386+H387</f>
        <v>-40</v>
      </c>
      <c r="I385" s="327">
        <f t="shared" si="281"/>
        <v>0</v>
      </c>
      <c r="J385" s="327">
        <f t="shared" si="280"/>
        <v>40</v>
      </c>
      <c r="K385" s="327">
        <f t="shared" si="280"/>
        <v>-40</v>
      </c>
      <c r="L385" s="327">
        <f t="shared" si="280"/>
        <v>0</v>
      </c>
      <c r="M385" s="327">
        <f t="shared" ref="M385" si="282">M386+M387</f>
        <v>0</v>
      </c>
      <c r="N385" s="135"/>
    </row>
    <row r="386" spans="1:14" ht="24" x14ac:dyDescent="0.2">
      <c r="A386" s="4" t="s">
        <v>47</v>
      </c>
      <c r="B386" s="3" t="s">
        <v>88</v>
      </c>
      <c r="C386" s="3" t="s">
        <v>59</v>
      </c>
      <c r="D386" s="3" t="s">
        <v>36</v>
      </c>
      <c r="E386" s="3" t="s">
        <v>154</v>
      </c>
      <c r="F386" s="3">
        <v>200</v>
      </c>
      <c r="G386" s="2">
        <v>40</v>
      </c>
      <c r="H386" s="327">
        <v>-40</v>
      </c>
      <c r="I386" s="67">
        <f>G386+H386</f>
        <v>0</v>
      </c>
      <c r="J386" s="327">
        <v>40</v>
      </c>
      <c r="K386" s="327">
        <v>-40</v>
      </c>
      <c r="L386" s="67">
        <f>J386+K386</f>
        <v>0</v>
      </c>
      <c r="M386" s="327"/>
      <c r="N386" s="135"/>
    </row>
    <row r="387" spans="1:14" ht="21" hidden="1" customHeight="1" x14ac:dyDescent="0.2">
      <c r="A387" s="7" t="s">
        <v>77</v>
      </c>
      <c r="B387" s="3" t="s">
        <v>88</v>
      </c>
      <c r="C387" s="3" t="s">
        <v>59</v>
      </c>
      <c r="D387" s="3" t="s">
        <v>36</v>
      </c>
      <c r="E387" s="3" t="s">
        <v>154</v>
      </c>
      <c r="F387" s="3" t="s">
        <v>88</v>
      </c>
      <c r="G387" s="2"/>
      <c r="H387" s="327"/>
      <c r="I387" s="67">
        <f>G387+H387</f>
        <v>0</v>
      </c>
      <c r="J387" s="327">
        <v>0</v>
      </c>
      <c r="K387" s="327"/>
      <c r="L387" s="67">
        <f>J387+K387</f>
        <v>0</v>
      </c>
      <c r="M387" s="327"/>
      <c r="N387" s="135"/>
    </row>
    <row r="388" spans="1:14" ht="108" x14ac:dyDescent="0.2">
      <c r="A388" s="4" t="s">
        <v>485</v>
      </c>
      <c r="B388" s="3" t="s">
        <v>88</v>
      </c>
      <c r="C388" s="3" t="s">
        <v>59</v>
      </c>
      <c r="D388" s="3" t="s">
        <v>36</v>
      </c>
      <c r="E388" s="3" t="s">
        <v>153</v>
      </c>
      <c r="F388" s="3"/>
      <c r="G388" s="75">
        <f t="shared" ref="G388:M388" si="283">G389</f>
        <v>191.9</v>
      </c>
      <c r="H388" s="327">
        <f t="shared" si="283"/>
        <v>0</v>
      </c>
      <c r="I388" s="327">
        <f t="shared" si="283"/>
        <v>191.9</v>
      </c>
      <c r="J388" s="327">
        <f t="shared" si="283"/>
        <v>191.9</v>
      </c>
      <c r="K388" s="327">
        <f t="shared" si="283"/>
        <v>0</v>
      </c>
      <c r="L388" s="327">
        <f t="shared" si="283"/>
        <v>191.9</v>
      </c>
      <c r="M388" s="327">
        <f t="shared" si="283"/>
        <v>191.9</v>
      </c>
      <c r="N388" s="135"/>
    </row>
    <row r="389" spans="1:14" ht="24" x14ac:dyDescent="0.2">
      <c r="A389" s="4" t="s">
        <v>47</v>
      </c>
      <c r="B389" s="3" t="s">
        <v>88</v>
      </c>
      <c r="C389" s="3" t="s">
        <v>59</v>
      </c>
      <c r="D389" s="3" t="s">
        <v>36</v>
      </c>
      <c r="E389" s="3" t="s">
        <v>153</v>
      </c>
      <c r="F389" s="3" t="s">
        <v>51</v>
      </c>
      <c r="G389" s="2">
        <v>191.9</v>
      </c>
      <c r="H389" s="327">
        <v>0</v>
      </c>
      <c r="I389" s="67">
        <f>G389+H389</f>
        <v>191.9</v>
      </c>
      <c r="J389" s="327">
        <v>191.9</v>
      </c>
      <c r="K389" s="327">
        <v>0</v>
      </c>
      <c r="L389" s="67">
        <f>J389+K389</f>
        <v>191.9</v>
      </c>
      <c r="M389" s="327">
        <v>191.9</v>
      </c>
      <c r="N389" s="135"/>
    </row>
    <row r="390" spans="1:14" ht="36" x14ac:dyDescent="0.2">
      <c r="A390" s="4" t="s">
        <v>486</v>
      </c>
      <c r="B390" s="3" t="s">
        <v>88</v>
      </c>
      <c r="C390" s="3" t="s">
        <v>59</v>
      </c>
      <c r="D390" s="3" t="s">
        <v>36</v>
      </c>
      <c r="E390" s="3" t="s">
        <v>152</v>
      </c>
      <c r="F390" s="3"/>
      <c r="G390" s="75">
        <f t="shared" ref="G390:M390" si="284">G391</f>
        <v>403.9</v>
      </c>
      <c r="H390" s="327">
        <f t="shared" si="284"/>
        <v>-45.4</v>
      </c>
      <c r="I390" s="327">
        <f t="shared" si="284"/>
        <v>358.5</v>
      </c>
      <c r="J390" s="327">
        <f t="shared" si="284"/>
        <v>403.9</v>
      </c>
      <c r="K390" s="327">
        <f t="shared" si="284"/>
        <v>-45.4</v>
      </c>
      <c r="L390" s="327">
        <f t="shared" si="284"/>
        <v>358.5</v>
      </c>
      <c r="M390" s="327">
        <f t="shared" si="284"/>
        <v>358.5</v>
      </c>
      <c r="N390" s="135"/>
    </row>
    <row r="391" spans="1:14" ht="24" x14ac:dyDescent="0.2">
      <c r="A391" s="4" t="s">
        <v>47</v>
      </c>
      <c r="B391" s="3" t="s">
        <v>88</v>
      </c>
      <c r="C391" s="3" t="s">
        <v>59</v>
      </c>
      <c r="D391" s="3" t="s">
        <v>36</v>
      </c>
      <c r="E391" s="3" t="s">
        <v>152</v>
      </c>
      <c r="F391" s="3" t="s">
        <v>51</v>
      </c>
      <c r="G391" s="2">
        <v>403.9</v>
      </c>
      <c r="H391" s="327">
        <v>-45.4</v>
      </c>
      <c r="I391" s="67">
        <f>G391+H391</f>
        <v>358.5</v>
      </c>
      <c r="J391" s="327">
        <v>403.9</v>
      </c>
      <c r="K391" s="327">
        <v>-45.4</v>
      </c>
      <c r="L391" s="67">
        <f>J391+K391</f>
        <v>358.5</v>
      </c>
      <c r="M391" s="327">
        <v>358.5</v>
      </c>
      <c r="N391" s="135"/>
    </row>
    <row r="392" spans="1:14" ht="19.5" customHeight="1" x14ac:dyDescent="0.2">
      <c r="A392" s="4" t="s">
        <v>151</v>
      </c>
      <c r="B392" s="3" t="s">
        <v>88</v>
      </c>
      <c r="C392" s="3" t="s">
        <v>59</v>
      </c>
      <c r="D392" s="3" t="s">
        <v>71</v>
      </c>
      <c r="E392" s="3"/>
      <c r="F392" s="3"/>
      <c r="G392" s="2">
        <f>G393+G397</f>
        <v>5339.9</v>
      </c>
      <c r="H392" s="67">
        <f t="shared" ref="H392:M392" si="285">H393+H397</f>
        <v>104.9</v>
      </c>
      <c r="I392" s="67">
        <f t="shared" si="285"/>
        <v>5444.8</v>
      </c>
      <c r="J392" s="67">
        <f t="shared" si="285"/>
        <v>5498</v>
      </c>
      <c r="K392" s="67">
        <f t="shared" si="285"/>
        <v>27</v>
      </c>
      <c r="L392" s="67">
        <f t="shared" si="285"/>
        <v>5525</v>
      </c>
      <c r="M392" s="67">
        <f t="shared" si="285"/>
        <v>8677.2999999999993</v>
      </c>
      <c r="N392" s="135"/>
    </row>
    <row r="393" spans="1:14" ht="47.25" customHeight="1" x14ac:dyDescent="0.2">
      <c r="A393" s="4" t="s">
        <v>377</v>
      </c>
      <c r="B393" s="3" t="s">
        <v>88</v>
      </c>
      <c r="C393" s="3" t="s">
        <v>59</v>
      </c>
      <c r="D393" s="3" t="s">
        <v>71</v>
      </c>
      <c r="E393" s="3" t="s">
        <v>133</v>
      </c>
      <c r="F393" s="3"/>
      <c r="G393" s="73">
        <f t="shared" ref="G393:M399" si="286">G394</f>
        <v>5339.9</v>
      </c>
      <c r="H393" s="328">
        <f t="shared" si="286"/>
        <v>-5339.9</v>
      </c>
      <c r="I393" s="328">
        <f t="shared" si="286"/>
        <v>0</v>
      </c>
      <c r="J393" s="328">
        <f t="shared" si="286"/>
        <v>5498</v>
      </c>
      <c r="K393" s="328">
        <f t="shared" si="286"/>
        <v>-5498</v>
      </c>
      <c r="L393" s="328">
        <f t="shared" si="286"/>
        <v>0</v>
      </c>
      <c r="M393" s="328">
        <f t="shared" si="286"/>
        <v>0</v>
      </c>
      <c r="N393" s="135"/>
    </row>
    <row r="394" spans="1:14" ht="24" customHeight="1" x14ac:dyDescent="0.2">
      <c r="A394" s="4" t="s">
        <v>391</v>
      </c>
      <c r="B394" s="3" t="s">
        <v>88</v>
      </c>
      <c r="C394" s="3" t="s">
        <v>59</v>
      </c>
      <c r="D394" s="3" t="s">
        <v>71</v>
      </c>
      <c r="E394" s="3" t="s">
        <v>392</v>
      </c>
      <c r="F394" s="3"/>
      <c r="G394" s="73">
        <f t="shared" si="286"/>
        <v>5339.9</v>
      </c>
      <c r="H394" s="328">
        <f t="shared" si="286"/>
        <v>-5339.9</v>
      </c>
      <c r="I394" s="328">
        <f t="shared" si="286"/>
        <v>0</v>
      </c>
      <c r="J394" s="328">
        <f t="shared" si="286"/>
        <v>5498</v>
      </c>
      <c r="K394" s="328">
        <f t="shared" si="286"/>
        <v>-5498</v>
      </c>
      <c r="L394" s="328">
        <f t="shared" si="286"/>
        <v>0</v>
      </c>
      <c r="M394" s="328">
        <f t="shared" si="286"/>
        <v>0</v>
      </c>
      <c r="N394" s="135"/>
    </row>
    <row r="395" spans="1:14" ht="36.75" customHeight="1" x14ac:dyDescent="0.2">
      <c r="A395" s="4" t="s">
        <v>394</v>
      </c>
      <c r="B395" s="3" t="s">
        <v>88</v>
      </c>
      <c r="C395" s="3" t="s">
        <v>59</v>
      </c>
      <c r="D395" s="3" t="s">
        <v>71</v>
      </c>
      <c r="E395" s="3" t="s">
        <v>393</v>
      </c>
      <c r="F395" s="3"/>
      <c r="G395" s="73">
        <f t="shared" si="286"/>
        <v>5339.9</v>
      </c>
      <c r="H395" s="328">
        <f t="shared" si="286"/>
        <v>-5339.9</v>
      </c>
      <c r="I395" s="328">
        <f t="shared" si="286"/>
        <v>0</v>
      </c>
      <c r="J395" s="328">
        <f t="shared" si="286"/>
        <v>5498</v>
      </c>
      <c r="K395" s="328">
        <f t="shared" si="286"/>
        <v>-5498</v>
      </c>
      <c r="L395" s="328">
        <f t="shared" si="286"/>
        <v>0</v>
      </c>
      <c r="M395" s="328">
        <f t="shared" si="286"/>
        <v>0</v>
      </c>
      <c r="N395" s="135"/>
    </row>
    <row r="396" spans="1:14" ht="24" customHeight="1" x14ac:dyDescent="0.2">
      <c r="A396" s="4" t="s">
        <v>47</v>
      </c>
      <c r="B396" s="3" t="s">
        <v>88</v>
      </c>
      <c r="C396" s="3" t="s">
        <v>59</v>
      </c>
      <c r="D396" s="3" t="s">
        <v>71</v>
      </c>
      <c r="E396" s="3" t="s">
        <v>393</v>
      </c>
      <c r="F396" s="3" t="s">
        <v>51</v>
      </c>
      <c r="G396" s="2">
        <v>5339.9</v>
      </c>
      <c r="H396" s="328">
        <v>-5339.9</v>
      </c>
      <c r="I396" s="67">
        <f>G396+H396</f>
        <v>0</v>
      </c>
      <c r="J396" s="328">
        <v>5498</v>
      </c>
      <c r="K396" s="328">
        <v>-5498</v>
      </c>
      <c r="L396" s="67">
        <f>J396+K396</f>
        <v>0</v>
      </c>
      <c r="M396" s="328"/>
      <c r="N396" s="135"/>
    </row>
    <row r="397" spans="1:14" ht="47.25" customHeight="1" x14ac:dyDescent="0.2">
      <c r="A397" s="4" t="s">
        <v>567</v>
      </c>
      <c r="B397" s="3" t="s">
        <v>88</v>
      </c>
      <c r="C397" s="3" t="s">
        <v>59</v>
      </c>
      <c r="D397" s="3" t="s">
        <v>71</v>
      </c>
      <c r="E397" s="3" t="s">
        <v>568</v>
      </c>
      <c r="F397" s="3"/>
      <c r="G397" s="73">
        <f t="shared" si="286"/>
        <v>0</v>
      </c>
      <c r="H397" s="328">
        <f t="shared" si="286"/>
        <v>5444.8</v>
      </c>
      <c r="I397" s="328">
        <f t="shared" si="286"/>
        <v>5444.8</v>
      </c>
      <c r="J397" s="328">
        <f t="shared" si="286"/>
        <v>0</v>
      </c>
      <c r="K397" s="328">
        <f t="shared" si="286"/>
        <v>5525</v>
      </c>
      <c r="L397" s="328">
        <f t="shared" si="286"/>
        <v>5525</v>
      </c>
      <c r="M397" s="328">
        <f t="shared" si="286"/>
        <v>8677.2999999999993</v>
      </c>
      <c r="N397" s="135"/>
    </row>
    <row r="398" spans="1:14" ht="24" customHeight="1" x14ac:dyDescent="0.2">
      <c r="A398" s="4" t="s">
        <v>391</v>
      </c>
      <c r="B398" s="3" t="s">
        <v>88</v>
      </c>
      <c r="C398" s="3" t="s">
        <v>59</v>
      </c>
      <c r="D398" s="3" t="s">
        <v>71</v>
      </c>
      <c r="E398" s="3" t="s">
        <v>569</v>
      </c>
      <c r="F398" s="3"/>
      <c r="G398" s="73">
        <f t="shared" si="286"/>
        <v>0</v>
      </c>
      <c r="H398" s="328">
        <f t="shared" si="286"/>
        <v>5444.8</v>
      </c>
      <c r="I398" s="328">
        <f t="shared" si="286"/>
        <v>5444.8</v>
      </c>
      <c r="J398" s="328">
        <f t="shared" si="286"/>
        <v>0</v>
      </c>
      <c r="K398" s="328">
        <f t="shared" si="286"/>
        <v>5525</v>
      </c>
      <c r="L398" s="328">
        <f t="shared" si="286"/>
        <v>5525</v>
      </c>
      <c r="M398" s="328">
        <f t="shared" si="286"/>
        <v>8677.2999999999993</v>
      </c>
      <c r="N398" s="135"/>
    </row>
    <row r="399" spans="1:14" ht="36.75" customHeight="1" x14ac:dyDescent="0.2">
      <c r="A399" s="4" t="s">
        <v>394</v>
      </c>
      <c r="B399" s="3" t="s">
        <v>88</v>
      </c>
      <c r="C399" s="3" t="s">
        <v>59</v>
      </c>
      <c r="D399" s="3" t="s">
        <v>71</v>
      </c>
      <c r="E399" s="3" t="s">
        <v>570</v>
      </c>
      <c r="F399" s="3"/>
      <c r="G399" s="73">
        <f t="shared" si="286"/>
        <v>0</v>
      </c>
      <c r="H399" s="328">
        <f t="shared" si="286"/>
        <v>5444.8</v>
      </c>
      <c r="I399" s="328">
        <f t="shared" si="286"/>
        <v>5444.8</v>
      </c>
      <c r="J399" s="328">
        <f t="shared" si="286"/>
        <v>0</v>
      </c>
      <c r="K399" s="328">
        <f t="shared" si="286"/>
        <v>5525</v>
      </c>
      <c r="L399" s="328">
        <f t="shared" si="286"/>
        <v>5525</v>
      </c>
      <c r="M399" s="328">
        <f t="shared" si="286"/>
        <v>8677.2999999999993</v>
      </c>
      <c r="N399" s="135"/>
    </row>
    <row r="400" spans="1:14" ht="24" customHeight="1" x14ac:dyDescent="0.2">
      <c r="A400" s="4" t="s">
        <v>47</v>
      </c>
      <c r="B400" s="3" t="s">
        <v>88</v>
      </c>
      <c r="C400" s="3" t="s">
        <v>59</v>
      </c>
      <c r="D400" s="3" t="s">
        <v>71</v>
      </c>
      <c r="E400" s="3" t="s">
        <v>570</v>
      </c>
      <c r="F400" s="3" t="s">
        <v>51</v>
      </c>
      <c r="G400" s="2"/>
      <c r="H400" s="328">
        <v>5444.8</v>
      </c>
      <c r="I400" s="67">
        <f>G400+H400</f>
        <v>5444.8</v>
      </c>
      <c r="J400" s="328"/>
      <c r="K400" s="328">
        <v>5525</v>
      </c>
      <c r="L400" s="67">
        <f>J400+K400</f>
        <v>5525</v>
      </c>
      <c r="M400" s="328">
        <v>8677.2999999999993</v>
      </c>
      <c r="N400" s="135"/>
    </row>
    <row r="401" spans="1:14" ht="23.25" customHeight="1" x14ac:dyDescent="0.2">
      <c r="A401" s="7" t="s">
        <v>150</v>
      </c>
      <c r="B401" s="3" t="s">
        <v>88</v>
      </c>
      <c r="C401" s="3" t="s">
        <v>59</v>
      </c>
      <c r="D401" s="3" t="s">
        <v>28</v>
      </c>
      <c r="E401" s="3"/>
      <c r="F401" s="3"/>
      <c r="G401" s="78">
        <f>G402+G409+G416+G421+G426</f>
        <v>5415.13</v>
      </c>
      <c r="H401" s="326">
        <f t="shared" ref="H401:M401" si="287">H402+H409+H416+H421+H426</f>
        <v>-2708.21</v>
      </c>
      <c r="I401" s="326">
        <f t="shared" si="287"/>
        <v>2706.92</v>
      </c>
      <c r="J401" s="326">
        <f t="shared" si="287"/>
        <v>5526.28</v>
      </c>
      <c r="K401" s="326">
        <f t="shared" si="287"/>
        <v>-2823.07</v>
      </c>
      <c r="L401" s="326">
        <f t="shared" si="287"/>
        <v>2703.21</v>
      </c>
      <c r="M401" s="326">
        <f t="shared" si="287"/>
        <v>2703.21</v>
      </c>
      <c r="N401" s="135"/>
    </row>
    <row r="402" spans="1:14" ht="48" customHeight="1" x14ac:dyDescent="0.2">
      <c r="A402" s="4" t="s">
        <v>402</v>
      </c>
      <c r="B402" s="4" t="s">
        <v>88</v>
      </c>
      <c r="C402" s="4" t="s">
        <v>59</v>
      </c>
      <c r="D402" s="4" t="s">
        <v>28</v>
      </c>
      <c r="E402" s="4" t="s">
        <v>299</v>
      </c>
      <c r="F402" s="4"/>
      <c r="G402" s="80">
        <f t="shared" ref="G402:M402" si="288">G403</f>
        <v>1078.96</v>
      </c>
      <c r="H402" s="337">
        <f t="shared" si="288"/>
        <v>-86.87</v>
      </c>
      <c r="I402" s="337">
        <f t="shared" si="288"/>
        <v>992.09</v>
      </c>
      <c r="J402" s="337">
        <f t="shared" si="288"/>
        <v>1078.96</v>
      </c>
      <c r="K402" s="337">
        <f t="shared" si="288"/>
        <v>-86.87</v>
      </c>
      <c r="L402" s="337">
        <f t="shared" si="288"/>
        <v>992.09</v>
      </c>
      <c r="M402" s="337">
        <f t="shared" si="288"/>
        <v>992.09</v>
      </c>
      <c r="N402" s="135"/>
    </row>
    <row r="403" spans="1:14" ht="48" customHeight="1" x14ac:dyDescent="0.2">
      <c r="A403" s="4" t="s">
        <v>382</v>
      </c>
      <c r="B403" s="4" t="s">
        <v>88</v>
      </c>
      <c r="C403" s="4" t="s">
        <v>59</v>
      </c>
      <c r="D403" s="4" t="s">
        <v>28</v>
      </c>
      <c r="E403" s="4" t="s">
        <v>403</v>
      </c>
      <c r="F403" s="4"/>
      <c r="G403" s="80">
        <f t="shared" ref="G403:L403" si="289">G404+G406</f>
        <v>1078.96</v>
      </c>
      <c r="H403" s="337">
        <f t="shared" ref="H403:I403" si="290">H404+H406</f>
        <v>-86.87</v>
      </c>
      <c r="I403" s="337">
        <f t="shared" si="290"/>
        <v>992.09</v>
      </c>
      <c r="J403" s="337">
        <f t="shared" si="289"/>
        <v>1078.96</v>
      </c>
      <c r="K403" s="337">
        <f t="shared" si="289"/>
        <v>-86.87</v>
      </c>
      <c r="L403" s="337">
        <f t="shared" si="289"/>
        <v>992.09</v>
      </c>
      <c r="M403" s="337">
        <f t="shared" ref="M403" si="291">M404+M406</f>
        <v>992.09</v>
      </c>
      <c r="N403" s="135"/>
    </row>
    <row r="404" spans="1:14" ht="36" customHeight="1" x14ac:dyDescent="0.2">
      <c r="A404" s="4" t="s">
        <v>301</v>
      </c>
      <c r="B404" s="4" t="s">
        <v>88</v>
      </c>
      <c r="C404" s="4" t="s">
        <v>59</v>
      </c>
      <c r="D404" s="4" t="s">
        <v>28</v>
      </c>
      <c r="E404" s="4" t="s">
        <v>290</v>
      </c>
      <c r="F404" s="4"/>
      <c r="G404" s="80">
        <f t="shared" ref="G404:M404" si="292">G405</f>
        <v>865.76</v>
      </c>
      <c r="H404" s="337">
        <f t="shared" si="292"/>
        <v>86.08</v>
      </c>
      <c r="I404" s="337">
        <f t="shared" si="292"/>
        <v>951.84</v>
      </c>
      <c r="J404" s="337">
        <f t="shared" si="292"/>
        <v>865.76</v>
      </c>
      <c r="K404" s="337">
        <f t="shared" si="292"/>
        <v>86.08</v>
      </c>
      <c r="L404" s="337">
        <f t="shared" si="292"/>
        <v>951.84</v>
      </c>
      <c r="M404" s="337">
        <f t="shared" si="292"/>
        <v>951.84</v>
      </c>
      <c r="N404" s="135"/>
    </row>
    <row r="405" spans="1:14" ht="60" customHeight="1" x14ac:dyDescent="0.2">
      <c r="A405" s="4" t="s">
        <v>38</v>
      </c>
      <c r="B405" s="4" t="s">
        <v>88</v>
      </c>
      <c r="C405" s="4" t="s">
        <v>59</v>
      </c>
      <c r="D405" s="4" t="s">
        <v>28</v>
      </c>
      <c r="E405" s="4" t="s">
        <v>290</v>
      </c>
      <c r="F405" s="4" t="s">
        <v>34</v>
      </c>
      <c r="G405" s="2">
        <v>865.76</v>
      </c>
      <c r="H405" s="337">
        <v>86.08</v>
      </c>
      <c r="I405" s="67">
        <f>G405+H405</f>
        <v>951.84</v>
      </c>
      <c r="J405" s="337">
        <v>865.76</v>
      </c>
      <c r="K405" s="337">
        <v>86.08</v>
      </c>
      <c r="L405" s="67">
        <f>J405+K405</f>
        <v>951.84</v>
      </c>
      <c r="M405" s="337">
        <v>951.84</v>
      </c>
      <c r="N405" s="135"/>
    </row>
    <row r="406" spans="1:14" ht="36" customHeight="1" x14ac:dyDescent="0.2">
      <c r="A406" s="4" t="s">
        <v>302</v>
      </c>
      <c r="B406" s="4" t="s">
        <v>88</v>
      </c>
      <c r="C406" s="4" t="s">
        <v>59</v>
      </c>
      <c r="D406" s="4" t="s">
        <v>28</v>
      </c>
      <c r="E406" s="4" t="s">
        <v>289</v>
      </c>
      <c r="F406" s="4"/>
      <c r="G406" s="80">
        <f t="shared" ref="G406:L406" si="293">G407+G408</f>
        <v>213.2</v>
      </c>
      <c r="H406" s="337">
        <f t="shared" ref="H406:I406" si="294">H407+H408</f>
        <v>-172.95</v>
      </c>
      <c r="I406" s="337">
        <f t="shared" si="294"/>
        <v>40.25</v>
      </c>
      <c r="J406" s="337">
        <f t="shared" si="293"/>
        <v>213.2</v>
      </c>
      <c r="K406" s="337">
        <f t="shared" si="293"/>
        <v>-172.95</v>
      </c>
      <c r="L406" s="337">
        <f t="shared" si="293"/>
        <v>40.25</v>
      </c>
      <c r="M406" s="337">
        <f t="shared" ref="M406" si="295">M407+M408</f>
        <v>40.25</v>
      </c>
      <c r="N406" s="135"/>
    </row>
    <row r="407" spans="1:14" ht="24" customHeight="1" x14ac:dyDescent="0.2">
      <c r="A407" s="4" t="s">
        <v>47</v>
      </c>
      <c r="B407" s="4" t="s">
        <v>88</v>
      </c>
      <c r="C407" s="4" t="s">
        <v>59</v>
      </c>
      <c r="D407" s="4" t="s">
        <v>28</v>
      </c>
      <c r="E407" s="4" t="s">
        <v>289</v>
      </c>
      <c r="F407" s="4" t="s">
        <v>51</v>
      </c>
      <c r="G407" s="2">
        <v>171.2</v>
      </c>
      <c r="H407" s="337">
        <v>-143.27000000000001</v>
      </c>
      <c r="I407" s="67">
        <f>G407+H407</f>
        <v>27.93</v>
      </c>
      <c r="J407" s="337">
        <v>171.2</v>
      </c>
      <c r="K407" s="337">
        <v>-143.27000000000001</v>
      </c>
      <c r="L407" s="67">
        <f>J407+K407</f>
        <v>27.93</v>
      </c>
      <c r="M407" s="337">
        <v>27.93</v>
      </c>
      <c r="N407" s="135"/>
    </row>
    <row r="408" spans="1:14" ht="24" customHeight="1" x14ac:dyDescent="0.2">
      <c r="A408" s="4" t="s">
        <v>77</v>
      </c>
      <c r="B408" s="4" t="s">
        <v>88</v>
      </c>
      <c r="C408" s="4" t="s">
        <v>59</v>
      </c>
      <c r="D408" s="4" t="s">
        <v>28</v>
      </c>
      <c r="E408" s="4" t="s">
        <v>289</v>
      </c>
      <c r="F408" s="4" t="s">
        <v>88</v>
      </c>
      <c r="G408" s="2">
        <v>42</v>
      </c>
      <c r="H408" s="337">
        <v>-29.68</v>
      </c>
      <c r="I408" s="67">
        <f>G408+H408</f>
        <v>12.32</v>
      </c>
      <c r="J408" s="337">
        <v>42</v>
      </c>
      <c r="K408" s="337">
        <v>-29.68</v>
      </c>
      <c r="L408" s="67">
        <f>J408+K408</f>
        <v>12.32</v>
      </c>
      <c r="M408" s="337">
        <v>12.32</v>
      </c>
      <c r="N408" s="135"/>
    </row>
    <row r="409" spans="1:14" ht="51.75" customHeight="1" x14ac:dyDescent="0.2">
      <c r="A409" s="4" t="s">
        <v>395</v>
      </c>
      <c r="B409" s="3" t="s">
        <v>88</v>
      </c>
      <c r="C409" s="3" t="s">
        <v>59</v>
      </c>
      <c r="D409" s="3" t="s">
        <v>28</v>
      </c>
      <c r="E409" s="3" t="s">
        <v>149</v>
      </c>
      <c r="F409" s="3"/>
      <c r="G409" s="9">
        <f t="shared" ref="G409:L409" si="296">G410+G413</f>
        <v>200</v>
      </c>
      <c r="H409" s="330">
        <f t="shared" ref="H409:I409" si="297">H410+H413</f>
        <v>-200</v>
      </c>
      <c r="I409" s="330">
        <f t="shared" si="297"/>
        <v>0</v>
      </c>
      <c r="J409" s="330">
        <f t="shared" si="296"/>
        <v>200</v>
      </c>
      <c r="K409" s="330">
        <f t="shared" si="296"/>
        <v>-200</v>
      </c>
      <c r="L409" s="330">
        <f t="shared" si="296"/>
        <v>0</v>
      </c>
      <c r="M409" s="330">
        <f t="shared" ref="M409" si="298">M410+M413</f>
        <v>0</v>
      </c>
      <c r="N409" s="135"/>
    </row>
    <row r="410" spans="1:14" ht="36" customHeight="1" x14ac:dyDescent="0.2">
      <c r="A410" s="4" t="s">
        <v>273</v>
      </c>
      <c r="B410" s="3" t="s">
        <v>88</v>
      </c>
      <c r="C410" s="3" t="s">
        <v>59</v>
      </c>
      <c r="D410" s="3" t="s">
        <v>28</v>
      </c>
      <c r="E410" s="3" t="s">
        <v>396</v>
      </c>
      <c r="F410" s="3"/>
      <c r="G410" s="9">
        <f t="shared" ref="G410:M411" si="299">G411</f>
        <v>200</v>
      </c>
      <c r="H410" s="330">
        <f t="shared" si="299"/>
        <v>-200</v>
      </c>
      <c r="I410" s="330">
        <f t="shared" si="299"/>
        <v>0</v>
      </c>
      <c r="J410" s="330">
        <f t="shared" si="299"/>
        <v>200</v>
      </c>
      <c r="K410" s="330">
        <f t="shared" si="299"/>
        <v>-200</v>
      </c>
      <c r="L410" s="330">
        <f t="shared" si="299"/>
        <v>0</v>
      </c>
      <c r="M410" s="330">
        <f t="shared" si="299"/>
        <v>0</v>
      </c>
      <c r="N410" s="135"/>
    </row>
    <row r="411" spans="1:14" ht="44.25" customHeight="1" x14ac:dyDescent="0.2">
      <c r="A411" s="4" t="s">
        <v>397</v>
      </c>
      <c r="B411" s="3" t="s">
        <v>88</v>
      </c>
      <c r="C411" s="3" t="s">
        <v>59</v>
      </c>
      <c r="D411" s="3" t="s">
        <v>28</v>
      </c>
      <c r="E411" s="3" t="s">
        <v>148</v>
      </c>
      <c r="F411" s="3"/>
      <c r="G411" s="9">
        <f t="shared" si="299"/>
        <v>200</v>
      </c>
      <c r="H411" s="330">
        <f t="shared" si="299"/>
        <v>-200</v>
      </c>
      <c r="I411" s="330">
        <f t="shared" si="299"/>
        <v>0</v>
      </c>
      <c r="J411" s="330">
        <f t="shared" si="299"/>
        <v>200</v>
      </c>
      <c r="K411" s="330">
        <f t="shared" si="299"/>
        <v>-200</v>
      </c>
      <c r="L411" s="330">
        <f t="shared" si="299"/>
        <v>0</v>
      </c>
      <c r="M411" s="330">
        <f t="shared" si="299"/>
        <v>0</v>
      </c>
      <c r="N411" s="135"/>
    </row>
    <row r="412" spans="1:14" ht="24" customHeight="1" x14ac:dyDescent="0.2">
      <c r="A412" s="4" t="s">
        <v>77</v>
      </c>
      <c r="B412" s="3" t="s">
        <v>88</v>
      </c>
      <c r="C412" s="3" t="s">
        <v>59</v>
      </c>
      <c r="D412" s="3" t="s">
        <v>28</v>
      </c>
      <c r="E412" s="3" t="s">
        <v>148</v>
      </c>
      <c r="F412" s="3" t="s">
        <v>88</v>
      </c>
      <c r="G412" s="2">
        <v>200</v>
      </c>
      <c r="H412" s="330">
        <v>-200</v>
      </c>
      <c r="I412" s="67">
        <f>G412+H412</f>
        <v>0</v>
      </c>
      <c r="J412" s="330">
        <v>200</v>
      </c>
      <c r="K412" s="330">
        <v>-200</v>
      </c>
      <c r="L412" s="67">
        <f>J412+K412</f>
        <v>0</v>
      </c>
      <c r="M412" s="330"/>
      <c r="N412" s="135"/>
    </row>
    <row r="413" spans="1:14" ht="32.25" hidden="1" customHeight="1" x14ac:dyDescent="0.2">
      <c r="A413" s="7" t="s">
        <v>400</v>
      </c>
      <c r="B413" s="3" t="s">
        <v>88</v>
      </c>
      <c r="C413" s="3" t="s">
        <v>59</v>
      </c>
      <c r="D413" s="3" t="s">
        <v>28</v>
      </c>
      <c r="E413" s="3" t="s">
        <v>398</v>
      </c>
      <c r="F413" s="3"/>
      <c r="G413" s="9">
        <f t="shared" ref="G413:I413" si="300">G414</f>
        <v>0</v>
      </c>
      <c r="H413" s="330">
        <f t="shared" ref="H413" si="301">H414</f>
        <v>0</v>
      </c>
      <c r="I413" s="330">
        <f t="shared" si="300"/>
        <v>0</v>
      </c>
      <c r="J413" s="330">
        <f t="shared" ref="J413:M413" si="302">J414</f>
        <v>0</v>
      </c>
      <c r="K413" s="330">
        <f t="shared" si="302"/>
        <v>0</v>
      </c>
      <c r="L413" s="330">
        <f t="shared" si="302"/>
        <v>0</v>
      </c>
      <c r="M413" s="330">
        <f t="shared" si="302"/>
        <v>0</v>
      </c>
      <c r="N413" s="135"/>
    </row>
    <row r="414" spans="1:14" ht="24" hidden="1" customHeight="1" x14ac:dyDescent="0.2">
      <c r="A414" s="4" t="s">
        <v>401</v>
      </c>
      <c r="B414" s="3" t="s">
        <v>88</v>
      </c>
      <c r="C414" s="3" t="s">
        <v>59</v>
      </c>
      <c r="D414" s="3" t="s">
        <v>28</v>
      </c>
      <c r="E414" s="3" t="s">
        <v>399</v>
      </c>
      <c r="F414" s="3"/>
      <c r="G414" s="9">
        <f t="shared" ref="G414:M414" si="303">G415</f>
        <v>0</v>
      </c>
      <c r="H414" s="330">
        <f t="shared" si="303"/>
        <v>0</v>
      </c>
      <c r="I414" s="330">
        <f t="shared" si="303"/>
        <v>0</v>
      </c>
      <c r="J414" s="330">
        <f t="shared" si="303"/>
        <v>0</v>
      </c>
      <c r="K414" s="330">
        <f t="shared" si="303"/>
        <v>0</v>
      </c>
      <c r="L414" s="330">
        <f t="shared" si="303"/>
        <v>0</v>
      </c>
      <c r="M414" s="330">
        <f t="shared" si="303"/>
        <v>0</v>
      </c>
      <c r="N414" s="135"/>
    </row>
    <row r="415" spans="1:14" ht="24" hidden="1" customHeight="1" x14ac:dyDescent="0.2">
      <c r="A415" s="4" t="s">
        <v>47</v>
      </c>
      <c r="B415" s="3" t="s">
        <v>88</v>
      </c>
      <c r="C415" s="3" t="s">
        <v>59</v>
      </c>
      <c r="D415" s="3" t="s">
        <v>28</v>
      </c>
      <c r="E415" s="3" t="s">
        <v>399</v>
      </c>
      <c r="F415" s="3" t="s">
        <v>51</v>
      </c>
      <c r="G415" s="2"/>
      <c r="H415" s="330"/>
      <c r="I415" s="67">
        <f>G415+H415</f>
        <v>0</v>
      </c>
      <c r="J415" s="330">
        <v>0</v>
      </c>
      <c r="K415" s="330"/>
      <c r="L415" s="67">
        <f>J415+K415</f>
        <v>0</v>
      </c>
      <c r="M415" s="330"/>
      <c r="N415" s="135"/>
    </row>
    <row r="416" spans="1:14" ht="48" customHeight="1" x14ac:dyDescent="0.2">
      <c r="A416" s="4" t="s">
        <v>404</v>
      </c>
      <c r="B416" s="3" t="s">
        <v>88</v>
      </c>
      <c r="C416" s="3" t="s">
        <v>59</v>
      </c>
      <c r="D416" s="3" t="s">
        <v>28</v>
      </c>
      <c r="E416" s="3" t="s">
        <v>141</v>
      </c>
      <c r="F416" s="3"/>
      <c r="G416" s="9">
        <f t="shared" ref="G416:M417" si="304">G417</f>
        <v>4136.17</v>
      </c>
      <c r="H416" s="330">
        <f t="shared" si="304"/>
        <v>-4136.17</v>
      </c>
      <c r="I416" s="330">
        <f t="shared" si="304"/>
        <v>0</v>
      </c>
      <c r="J416" s="330">
        <f t="shared" si="304"/>
        <v>4247.32</v>
      </c>
      <c r="K416" s="330">
        <f t="shared" si="304"/>
        <v>-4247.32</v>
      </c>
      <c r="L416" s="330">
        <f t="shared" si="304"/>
        <v>0</v>
      </c>
      <c r="M416" s="330">
        <f t="shared" si="304"/>
        <v>0</v>
      </c>
      <c r="N416" s="135"/>
    </row>
    <row r="417" spans="1:14" ht="48" customHeight="1" x14ac:dyDescent="0.2">
      <c r="A417" s="4" t="s">
        <v>140</v>
      </c>
      <c r="B417" s="3" t="s">
        <v>88</v>
      </c>
      <c r="C417" s="3" t="s">
        <v>59</v>
      </c>
      <c r="D417" s="3" t="s">
        <v>28</v>
      </c>
      <c r="E417" s="3" t="s">
        <v>405</v>
      </c>
      <c r="F417" s="3"/>
      <c r="G417" s="9">
        <f t="shared" si="304"/>
        <v>4136.17</v>
      </c>
      <c r="H417" s="330">
        <f t="shared" si="304"/>
        <v>-4136.17</v>
      </c>
      <c r="I417" s="330">
        <f t="shared" si="304"/>
        <v>0</v>
      </c>
      <c r="J417" s="330">
        <f t="shared" si="304"/>
        <v>4247.32</v>
      </c>
      <c r="K417" s="330">
        <f t="shared" si="304"/>
        <v>-4247.32</v>
      </c>
      <c r="L417" s="330">
        <f t="shared" si="304"/>
        <v>0</v>
      </c>
      <c r="M417" s="330">
        <f t="shared" si="304"/>
        <v>0</v>
      </c>
      <c r="N417" s="135"/>
    </row>
    <row r="418" spans="1:14" ht="35.25" customHeight="1" x14ac:dyDescent="0.2">
      <c r="A418" s="4" t="s">
        <v>406</v>
      </c>
      <c r="B418" s="3" t="s">
        <v>88</v>
      </c>
      <c r="C418" s="3" t="s">
        <v>59</v>
      </c>
      <c r="D418" s="3" t="s">
        <v>28</v>
      </c>
      <c r="E418" s="3" t="s">
        <v>139</v>
      </c>
      <c r="F418" s="3"/>
      <c r="G418" s="9">
        <f t="shared" ref="G418:L418" si="305">G419+G420</f>
        <v>4136.17</v>
      </c>
      <c r="H418" s="330">
        <f t="shared" ref="H418:I418" si="306">H419+H420</f>
        <v>-4136.17</v>
      </c>
      <c r="I418" s="330">
        <f t="shared" si="306"/>
        <v>0</v>
      </c>
      <c r="J418" s="330">
        <f t="shared" si="305"/>
        <v>4247.32</v>
      </c>
      <c r="K418" s="330">
        <f t="shared" si="305"/>
        <v>-4247.32</v>
      </c>
      <c r="L418" s="330">
        <f t="shared" si="305"/>
        <v>0</v>
      </c>
      <c r="M418" s="330">
        <f t="shared" ref="M418" si="307">M419+M420</f>
        <v>0</v>
      </c>
      <c r="N418" s="135"/>
    </row>
    <row r="419" spans="1:14" ht="24" customHeight="1" x14ac:dyDescent="0.2">
      <c r="A419" s="4" t="s">
        <v>47</v>
      </c>
      <c r="B419" s="3" t="s">
        <v>88</v>
      </c>
      <c r="C419" s="3" t="s">
        <v>59</v>
      </c>
      <c r="D419" s="3" t="s">
        <v>28</v>
      </c>
      <c r="E419" s="3" t="s">
        <v>139</v>
      </c>
      <c r="F419" s="3" t="s">
        <v>51</v>
      </c>
      <c r="G419" s="2">
        <v>3068.97</v>
      </c>
      <c r="H419" s="330">
        <v>-3068.97</v>
      </c>
      <c r="I419" s="67">
        <f>G419+H419</f>
        <v>0</v>
      </c>
      <c r="J419" s="330">
        <f>3077.89+102.23</f>
        <v>3180.12</v>
      </c>
      <c r="K419" s="330">
        <v>-3180.12</v>
      </c>
      <c r="L419" s="67">
        <f>J419+K419</f>
        <v>0</v>
      </c>
      <c r="M419" s="330"/>
      <c r="N419" s="135"/>
    </row>
    <row r="420" spans="1:14" ht="16.5" customHeight="1" x14ac:dyDescent="0.2">
      <c r="A420" s="7" t="s">
        <v>77</v>
      </c>
      <c r="B420" s="3" t="s">
        <v>88</v>
      </c>
      <c r="C420" s="3" t="s">
        <v>59</v>
      </c>
      <c r="D420" s="3" t="s">
        <v>28</v>
      </c>
      <c r="E420" s="3" t="s">
        <v>139</v>
      </c>
      <c r="F420" s="3" t="s">
        <v>88</v>
      </c>
      <c r="G420" s="2">
        <v>1067.2</v>
      </c>
      <c r="H420" s="330">
        <v>-1067.2</v>
      </c>
      <c r="I420" s="67">
        <f>G420+H420</f>
        <v>0</v>
      </c>
      <c r="J420" s="330">
        <v>1067.2</v>
      </c>
      <c r="K420" s="330">
        <v>-1067.2</v>
      </c>
      <c r="L420" s="67">
        <f>J420+K420</f>
        <v>0</v>
      </c>
      <c r="M420" s="330"/>
      <c r="N420" s="135"/>
    </row>
    <row r="421" spans="1:14" ht="48" customHeight="1" x14ac:dyDescent="0.2">
      <c r="A421" s="4" t="s">
        <v>571</v>
      </c>
      <c r="B421" s="3" t="s">
        <v>88</v>
      </c>
      <c r="C421" s="3" t="s">
        <v>59</v>
      </c>
      <c r="D421" s="3" t="s">
        <v>28</v>
      </c>
      <c r="E421" s="3" t="s">
        <v>572</v>
      </c>
      <c r="F421" s="3"/>
      <c r="G421" s="9">
        <f t="shared" ref="G421:M422" si="308">G422</f>
        <v>0</v>
      </c>
      <c r="H421" s="330">
        <f t="shared" si="308"/>
        <v>1714.83</v>
      </c>
      <c r="I421" s="330">
        <f t="shared" si="308"/>
        <v>1714.83</v>
      </c>
      <c r="J421" s="330">
        <f t="shared" si="308"/>
        <v>0</v>
      </c>
      <c r="K421" s="330">
        <f t="shared" si="308"/>
        <v>1711.12</v>
      </c>
      <c r="L421" s="330">
        <f t="shared" si="308"/>
        <v>1711.12</v>
      </c>
      <c r="M421" s="330">
        <f t="shared" si="308"/>
        <v>1711.12</v>
      </c>
      <c r="N421" s="135"/>
    </row>
    <row r="422" spans="1:14" ht="48" customHeight="1" x14ac:dyDescent="0.2">
      <c r="A422" s="4" t="s">
        <v>140</v>
      </c>
      <c r="B422" s="3" t="s">
        <v>88</v>
      </c>
      <c r="C422" s="3" t="s">
        <v>59</v>
      </c>
      <c r="D422" s="3" t="s">
        <v>28</v>
      </c>
      <c r="E422" s="3" t="s">
        <v>573</v>
      </c>
      <c r="F422" s="3"/>
      <c r="G422" s="9">
        <f t="shared" si="308"/>
        <v>0</v>
      </c>
      <c r="H422" s="330">
        <f t="shared" si="308"/>
        <v>1714.83</v>
      </c>
      <c r="I422" s="330">
        <f t="shared" si="308"/>
        <v>1714.83</v>
      </c>
      <c r="J422" s="330">
        <f t="shared" si="308"/>
        <v>0</v>
      </c>
      <c r="K422" s="330">
        <f t="shared" si="308"/>
        <v>1711.12</v>
      </c>
      <c r="L422" s="330">
        <f t="shared" si="308"/>
        <v>1711.12</v>
      </c>
      <c r="M422" s="330">
        <f t="shared" si="308"/>
        <v>1711.12</v>
      </c>
      <c r="N422" s="135"/>
    </row>
    <row r="423" spans="1:14" ht="35.25" customHeight="1" x14ac:dyDescent="0.2">
      <c r="A423" s="4" t="s">
        <v>406</v>
      </c>
      <c r="B423" s="3" t="s">
        <v>88</v>
      </c>
      <c r="C423" s="3" t="s">
        <v>59</v>
      </c>
      <c r="D423" s="3" t="s">
        <v>28</v>
      </c>
      <c r="E423" s="3" t="s">
        <v>574</v>
      </c>
      <c r="F423" s="3"/>
      <c r="G423" s="9">
        <f t="shared" ref="G423:M423" si="309">G424+G425</f>
        <v>0</v>
      </c>
      <c r="H423" s="330">
        <f>H424+H425</f>
        <v>1714.83</v>
      </c>
      <c r="I423" s="330">
        <f t="shared" si="309"/>
        <v>1714.83</v>
      </c>
      <c r="J423" s="330">
        <f t="shared" si="309"/>
        <v>0</v>
      </c>
      <c r="K423" s="330">
        <f>K424+K425</f>
        <v>1711.12</v>
      </c>
      <c r="L423" s="330">
        <f t="shared" si="309"/>
        <v>1711.12</v>
      </c>
      <c r="M423" s="330">
        <f t="shared" si="309"/>
        <v>1711.12</v>
      </c>
      <c r="N423" s="135"/>
    </row>
    <row r="424" spans="1:14" ht="24" customHeight="1" x14ac:dyDescent="0.2">
      <c r="A424" s="4" t="s">
        <v>47</v>
      </c>
      <c r="B424" s="3" t="s">
        <v>88</v>
      </c>
      <c r="C424" s="3" t="s">
        <v>59</v>
      </c>
      <c r="D424" s="3" t="s">
        <v>28</v>
      </c>
      <c r="E424" s="3" t="s">
        <v>574</v>
      </c>
      <c r="F424" s="3" t="s">
        <v>51</v>
      </c>
      <c r="G424" s="2"/>
      <c r="H424" s="330">
        <f>1200+36</f>
        <v>1236</v>
      </c>
      <c r="I424" s="67">
        <f>G424+H424</f>
        <v>1236</v>
      </c>
      <c r="J424" s="330"/>
      <c r="K424" s="330">
        <f>1200+36</f>
        <v>1236</v>
      </c>
      <c r="L424" s="67">
        <f>J424+K424</f>
        <v>1236</v>
      </c>
      <c r="M424" s="330">
        <f>1200+36</f>
        <v>1236</v>
      </c>
      <c r="N424" s="135"/>
    </row>
    <row r="425" spans="1:14" ht="16.5" customHeight="1" x14ac:dyDescent="0.2">
      <c r="A425" s="7" t="s">
        <v>77</v>
      </c>
      <c r="B425" s="3" t="s">
        <v>88</v>
      </c>
      <c r="C425" s="3" t="s">
        <v>59</v>
      </c>
      <c r="D425" s="3" t="s">
        <v>28</v>
      </c>
      <c r="E425" s="3" t="s">
        <v>574</v>
      </c>
      <c r="F425" s="3" t="s">
        <v>88</v>
      </c>
      <c r="G425" s="2"/>
      <c r="H425" s="330">
        <f>475.12+3.71</f>
        <v>478.83</v>
      </c>
      <c r="I425" s="67">
        <f>G425+H425</f>
        <v>478.83</v>
      </c>
      <c r="J425" s="330"/>
      <c r="K425" s="330">
        <v>475.12</v>
      </c>
      <c r="L425" s="67">
        <f>J425+K425</f>
        <v>475.12</v>
      </c>
      <c r="M425" s="330">
        <v>475.12</v>
      </c>
      <c r="N425" s="135"/>
    </row>
    <row r="426" spans="1:14" ht="57.75" hidden="1" customHeight="1" x14ac:dyDescent="0.2">
      <c r="A426" s="4" t="s">
        <v>575</v>
      </c>
      <c r="B426" s="3" t="s">
        <v>88</v>
      </c>
      <c r="C426" s="3" t="s">
        <v>59</v>
      </c>
      <c r="D426" s="3" t="s">
        <v>28</v>
      </c>
      <c r="E426" s="3" t="s">
        <v>576</v>
      </c>
      <c r="F426" s="3"/>
      <c r="G426" s="9">
        <f>G427</f>
        <v>0</v>
      </c>
      <c r="H426" s="330">
        <f t="shared" ref="H426:M426" si="310">H427</f>
        <v>0</v>
      </c>
      <c r="I426" s="330">
        <f t="shared" si="310"/>
        <v>0</v>
      </c>
      <c r="J426" s="330">
        <f t="shared" si="310"/>
        <v>0</v>
      </c>
      <c r="K426" s="330">
        <f t="shared" si="310"/>
        <v>0</v>
      </c>
      <c r="L426" s="330">
        <f t="shared" si="310"/>
        <v>0</v>
      </c>
      <c r="M426" s="330">
        <f t="shared" si="310"/>
        <v>0</v>
      </c>
      <c r="N426" s="135"/>
    </row>
    <row r="427" spans="1:14" ht="39" hidden="1" customHeight="1" x14ac:dyDescent="0.2">
      <c r="A427" s="4" t="s">
        <v>147</v>
      </c>
      <c r="B427" s="3" t="s">
        <v>88</v>
      </c>
      <c r="C427" s="3" t="s">
        <v>59</v>
      </c>
      <c r="D427" s="3" t="s">
        <v>28</v>
      </c>
      <c r="E427" s="3" t="s">
        <v>577</v>
      </c>
      <c r="F427" s="3"/>
      <c r="G427" s="9">
        <f>G428+G430</f>
        <v>0</v>
      </c>
      <c r="H427" s="330">
        <f t="shared" ref="H427:M427" si="311">H428+H430</f>
        <v>0</v>
      </c>
      <c r="I427" s="330">
        <f t="shared" si="311"/>
        <v>0</v>
      </c>
      <c r="J427" s="330">
        <f t="shared" si="311"/>
        <v>0</v>
      </c>
      <c r="K427" s="330">
        <f t="shared" si="311"/>
        <v>0</v>
      </c>
      <c r="L427" s="330">
        <f t="shared" si="311"/>
        <v>0</v>
      </c>
      <c r="M427" s="330">
        <f t="shared" si="311"/>
        <v>0</v>
      </c>
      <c r="N427" s="135"/>
    </row>
    <row r="428" spans="1:14" ht="30.75" hidden="1" customHeight="1" x14ac:dyDescent="0.2">
      <c r="A428" s="4" t="s">
        <v>407</v>
      </c>
      <c r="B428" s="3" t="s">
        <v>88</v>
      </c>
      <c r="C428" s="3" t="s">
        <v>59</v>
      </c>
      <c r="D428" s="3" t="s">
        <v>28</v>
      </c>
      <c r="E428" s="3" t="s">
        <v>578</v>
      </c>
      <c r="F428" s="3"/>
      <c r="G428" s="9">
        <f t="shared" ref="G428:M428" si="312">G429</f>
        <v>0</v>
      </c>
      <c r="H428" s="330">
        <f t="shared" si="312"/>
        <v>0</v>
      </c>
      <c r="I428" s="330">
        <f t="shared" si="312"/>
        <v>0</v>
      </c>
      <c r="J428" s="330">
        <f t="shared" si="312"/>
        <v>0</v>
      </c>
      <c r="K428" s="330">
        <f t="shared" si="312"/>
        <v>0</v>
      </c>
      <c r="L428" s="330">
        <f t="shared" si="312"/>
        <v>0</v>
      </c>
      <c r="M428" s="330">
        <f t="shared" si="312"/>
        <v>0</v>
      </c>
      <c r="N428" s="135"/>
    </row>
    <row r="429" spans="1:14" ht="24" hidden="1" x14ac:dyDescent="0.2">
      <c r="A429" s="4" t="s">
        <v>47</v>
      </c>
      <c r="B429" s="3" t="s">
        <v>88</v>
      </c>
      <c r="C429" s="3" t="s">
        <v>59</v>
      </c>
      <c r="D429" s="3" t="s">
        <v>28</v>
      </c>
      <c r="E429" s="3" t="s">
        <v>578</v>
      </c>
      <c r="F429" s="3" t="s">
        <v>51</v>
      </c>
      <c r="G429" s="2"/>
      <c r="H429" s="330"/>
      <c r="I429" s="67">
        <f>G429+H429</f>
        <v>0</v>
      </c>
      <c r="J429" s="330"/>
      <c r="K429" s="330"/>
      <c r="L429" s="67">
        <f>J429+K429</f>
        <v>0</v>
      </c>
      <c r="M429" s="330"/>
      <c r="N429" s="135"/>
    </row>
    <row r="430" spans="1:14" ht="48" hidden="1" customHeight="1" x14ac:dyDescent="0.2">
      <c r="A430" s="4" t="s">
        <v>307</v>
      </c>
      <c r="B430" s="3" t="s">
        <v>88</v>
      </c>
      <c r="C430" s="3" t="s">
        <v>59</v>
      </c>
      <c r="D430" s="3" t="s">
        <v>28</v>
      </c>
      <c r="E430" s="3" t="s">
        <v>579</v>
      </c>
      <c r="F430" s="3"/>
      <c r="G430" s="9">
        <f t="shared" ref="G430:M430" si="313">G431</f>
        <v>0</v>
      </c>
      <c r="H430" s="330">
        <f t="shared" si="313"/>
        <v>0</v>
      </c>
      <c r="I430" s="330">
        <f t="shared" si="313"/>
        <v>0</v>
      </c>
      <c r="J430" s="330">
        <f t="shared" si="313"/>
        <v>0</v>
      </c>
      <c r="K430" s="330">
        <f t="shared" si="313"/>
        <v>0</v>
      </c>
      <c r="L430" s="330">
        <f t="shared" si="313"/>
        <v>0</v>
      </c>
      <c r="M430" s="330">
        <f t="shared" si="313"/>
        <v>0</v>
      </c>
      <c r="N430" s="135"/>
    </row>
    <row r="431" spans="1:14" ht="24" hidden="1" customHeight="1" x14ac:dyDescent="0.2">
      <c r="A431" s="4" t="s">
        <v>47</v>
      </c>
      <c r="B431" s="3" t="s">
        <v>88</v>
      </c>
      <c r="C431" s="3" t="s">
        <v>59</v>
      </c>
      <c r="D431" s="3" t="s">
        <v>28</v>
      </c>
      <c r="E431" s="3" t="s">
        <v>579</v>
      </c>
      <c r="F431" s="3" t="s">
        <v>51</v>
      </c>
      <c r="G431" s="2"/>
      <c r="H431" s="330"/>
      <c r="I431" s="67">
        <f>G431+H431</f>
        <v>0</v>
      </c>
      <c r="J431" s="330"/>
      <c r="K431" s="330"/>
      <c r="L431" s="67">
        <f>J431+K431</f>
        <v>0</v>
      </c>
      <c r="M431" s="330"/>
      <c r="N431" s="135"/>
    </row>
    <row r="432" spans="1:14" ht="12.75" customHeight="1" x14ac:dyDescent="0.2">
      <c r="A432" s="4" t="s">
        <v>146</v>
      </c>
      <c r="B432" s="3" t="s">
        <v>88</v>
      </c>
      <c r="C432" s="3" t="s">
        <v>36</v>
      </c>
      <c r="D432" s="3"/>
      <c r="E432" s="3"/>
      <c r="F432" s="3"/>
      <c r="G432" s="81">
        <f t="shared" ref="G432:M432" si="314">G438+G488+G433</f>
        <v>4401.3</v>
      </c>
      <c r="H432" s="336">
        <f t="shared" si="314"/>
        <v>6101.07</v>
      </c>
      <c r="I432" s="336">
        <f t="shared" si="314"/>
        <v>10502.37</v>
      </c>
      <c r="J432" s="336">
        <f t="shared" si="314"/>
        <v>4401.3</v>
      </c>
      <c r="K432" s="336">
        <f t="shared" si="314"/>
        <v>-2775.23</v>
      </c>
      <c r="L432" s="336">
        <f t="shared" si="314"/>
        <v>1626.07</v>
      </c>
      <c r="M432" s="336">
        <f t="shared" si="314"/>
        <v>2598.13</v>
      </c>
      <c r="N432" s="135"/>
    </row>
    <row r="433" spans="1:14" ht="12.75" hidden="1" customHeight="1" x14ac:dyDescent="0.2">
      <c r="A433" s="4" t="s">
        <v>145</v>
      </c>
      <c r="B433" s="3" t="s">
        <v>88</v>
      </c>
      <c r="C433" s="3" t="s">
        <v>36</v>
      </c>
      <c r="D433" s="3" t="s">
        <v>15</v>
      </c>
      <c r="E433" s="3"/>
      <c r="F433" s="3"/>
      <c r="G433" s="81">
        <f>G434</f>
        <v>0</v>
      </c>
      <c r="H433" s="336">
        <f t="shared" ref="H433:M433" si="315">H434</f>
        <v>0</v>
      </c>
      <c r="I433" s="336">
        <f t="shared" si="315"/>
        <v>0</v>
      </c>
      <c r="J433" s="336">
        <f t="shared" si="315"/>
        <v>0</v>
      </c>
      <c r="K433" s="336">
        <f t="shared" si="315"/>
        <v>0</v>
      </c>
      <c r="L433" s="336">
        <f t="shared" si="315"/>
        <v>0</v>
      </c>
      <c r="M433" s="336">
        <f t="shared" si="315"/>
        <v>0</v>
      </c>
      <c r="N433" s="135"/>
    </row>
    <row r="434" spans="1:14" ht="36" hidden="1" customHeight="1" x14ac:dyDescent="0.2">
      <c r="A434" s="4" t="s">
        <v>584</v>
      </c>
      <c r="B434" s="3" t="s">
        <v>88</v>
      </c>
      <c r="C434" s="3" t="s">
        <v>36</v>
      </c>
      <c r="D434" s="3" t="s">
        <v>15</v>
      </c>
      <c r="E434" s="3" t="s">
        <v>133</v>
      </c>
      <c r="F434" s="3"/>
      <c r="G434" s="81">
        <f t="shared" ref="G434:M436" si="316">G435</f>
        <v>0</v>
      </c>
      <c r="H434" s="336">
        <f t="shared" si="316"/>
        <v>0</v>
      </c>
      <c r="I434" s="336">
        <f t="shared" si="316"/>
        <v>0</v>
      </c>
      <c r="J434" s="336">
        <f t="shared" si="316"/>
        <v>0</v>
      </c>
      <c r="K434" s="336">
        <f t="shared" si="316"/>
        <v>0</v>
      </c>
      <c r="L434" s="336">
        <f t="shared" si="316"/>
        <v>0</v>
      </c>
      <c r="M434" s="336">
        <f t="shared" si="316"/>
        <v>0</v>
      </c>
      <c r="N434" s="135"/>
    </row>
    <row r="435" spans="1:14" ht="36" hidden="1" customHeight="1" x14ac:dyDescent="0.2">
      <c r="A435" s="4" t="s">
        <v>316</v>
      </c>
      <c r="B435" s="3" t="s">
        <v>88</v>
      </c>
      <c r="C435" s="3" t="s">
        <v>36</v>
      </c>
      <c r="D435" s="3" t="s">
        <v>15</v>
      </c>
      <c r="E435" s="3" t="s">
        <v>368</v>
      </c>
      <c r="F435" s="3"/>
      <c r="G435" s="81">
        <f t="shared" si="316"/>
        <v>0</v>
      </c>
      <c r="H435" s="336">
        <f t="shared" si="316"/>
        <v>0</v>
      </c>
      <c r="I435" s="336">
        <f t="shared" si="316"/>
        <v>0</v>
      </c>
      <c r="J435" s="336">
        <f t="shared" si="316"/>
        <v>0</v>
      </c>
      <c r="K435" s="336">
        <f t="shared" si="316"/>
        <v>0</v>
      </c>
      <c r="L435" s="336">
        <f t="shared" si="316"/>
        <v>0</v>
      </c>
      <c r="M435" s="336">
        <f t="shared" si="316"/>
        <v>0</v>
      </c>
      <c r="N435" s="135"/>
    </row>
    <row r="436" spans="1:14" ht="24" hidden="1" customHeight="1" x14ac:dyDescent="0.2">
      <c r="A436" s="4" t="s">
        <v>410</v>
      </c>
      <c r="B436" s="3" t="s">
        <v>88</v>
      </c>
      <c r="C436" s="3" t="s">
        <v>36</v>
      </c>
      <c r="D436" s="3" t="s">
        <v>15</v>
      </c>
      <c r="E436" s="3" t="s">
        <v>421</v>
      </c>
      <c r="F436" s="3"/>
      <c r="G436" s="81">
        <f t="shared" si="316"/>
        <v>0</v>
      </c>
      <c r="H436" s="336">
        <f t="shared" si="316"/>
        <v>0</v>
      </c>
      <c r="I436" s="336">
        <f t="shared" si="316"/>
        <v>0</v>
      </c>
      <c r="J436" s="336">
        <f t="shared" si="316"/>
        <v>0</v>
      </c>
      <c r="K436" s="336">
        <f t="shared" si="316"/>
        <v>0</v>
      </c>
      <c r="L436" s="336">
        <f t="shared" si="316"/>
        <v>0</v>
      </c>
      <c r="M436" s="336">
        <f t="shared" si="316"/>
        <v>0</v>
      </c>
      <c r="N436" s="135"/>
    </row>
    <row r="437" spans="1:14" s="37" customFormat="1" ht="24" hidden="1" customHeight="1" x14ac:dyDescent="0.2">
      <c r="A437" s="4" t="s">
        <v>47</v>
      </c>
      <c r="B437" s="3" t="s">
        <v>88</v>
      </c>
      <c r="C437" s="3" t="s">
        <v>36</v>
      </c>
      <c r="D437" s="3" t="s">
        <v>15</v>
      </c>
      <c r="E437" s="3" t="s">
        <v>421</v>
      </c>
      <c r="F437" s="3" t="s">
        <v>51</v>
      </c>
      <c r="G437" s="2"/>
      <c r="H437" s="67"/>
      <c r="I437" s="67">
        <f>G437+H437</f>
        <v>0</v>
      </c>
      <c r="J437" s="66"/>
      <c r="K437" s="67"/>
      <c r="L437" s="67">
        <f>J437+K437</f>
        <v>0</v>
      </c>
      <c r="M437" s="67"/>
      <c r="N437" s="133"/>
    </row>
    <row r="438" spans="1:14" ht="12.75" customHeight="1" x14ac:dyDescent="0.2">
      <c r="A438" s="4" t="s">
        <v>144</v>
      </c>
      <c r="B438" s="3" t="s">
        <v>88</v>
      </c>
      <c r="C438" s="3" t="s">
        <v>36</v>
      </c>
      <c r="D438" s="3" t="s">
        <v>27</v>
      </c>
      <c r="E438" s="3"/>
      <c r="F438" s="3"/>
      <c r="G438" s="78">
        <f>G439+G445+G450+G454+G467+G483</f>
        <v>3901.3</v>
      </c>
      <c r="H438" s="326">
        <f t="shared" ref="H438:M438" si="317">H439+H445+H450+H454+H467+H483</f>
        <v>6057.57</v>
      </c>
      <c r="I438" s="326">
        <f t="shared" si="317"/>
        <v>9958.8700000000008</v>
      </c>
      <c r="J438" s="326">
        <f t="shared" si="317"/>
        <v>3901.3</v>
      </c>
      <c r="K438" s="326">
        <f t="shared" si="317"/>
        <v>-2525.23</v>
      </c>
      <c r="L438" s="326">
        <f t="shared" si="317"/>
        <v>1376.07</v>
      </c>
      <c r="M438" s="326">
        <f t="shared" si="317"/>
        <v>2348.13</v>
      </c>
      <c r="N438" s="135"/>
    </row>
    <row r="439" spans="1:14" ht="24" hidden="1" customHeight="1" x14ac:dyDescent="0.2">
      <c r="A439" s="4" t="s">
        <v>370</v>
      </c>
      <c r="B439" s="3">
        <v>800</v>
      </c>
      <c r="C439" s="3" t="s">
        <v>36</v>
      </c>
      <c r="D439" s="3" t="s">
        <v>27</v>
      </c>
      <c r="E439" s="3" t="s">
        <v>65</v>
      </c>
      <c r="F439" s="3"/>
      <c r="G439" s="73">
        <f t="shared" ref="G439:M439" si="318">G440</f>
        <v>0</v>
      </c>
      <c r="H439" s="328">
        <f t="shared" si="318"/>
        <v>7518.78</v>
      </c>
      <c r="I439" s="328">
        <f t="shared" si="318"/>
        <v>7518.78</v>
      </c>
      <c r="J439" s="328">
        <f t="shared" si="318"/>
        <v>0</v>
      </c>
      <c r="K439" s="328">
        <f t="shared" si="318"/>
        <v>0</v>
      </c>
      <c r="L439" s="328">
        <f t="shared" si="318"/>
        <v>0</v>
      </c>
      <c r="M439" s="328">
        <f t="shared" si="318"/>
        <v>0</v>
      </c>
      <c r="N439" s="135"/>
    </row>
    <row r="440" spans="1:14" ht="24" hidden="1" customHeight="1" x14ac:dyDescent="0.2">
      <c r="A440" s="4" t="s">
        <v>121</v>
      </c>
      <c r="B440" s="3">
        <v>800</v>
      </c>
      <c r="C440" s="3" t="s">
        <v>36</v>
      </c>
      <c r="D440" s="3" t="s">
        <v>27</v>
      </c>
      <c r="E440" s="3" t="s">
        <v>411</v>
      </c>
      <c r="F440" s="3"/>
      <c r="G440" s="75">
        <f>G441+G443</f>
        <v>0</v>
      </c>
      <c r="H440" s="327">
        <f t="shared" ref="H440:M440" si="319">H441+H443</f>
        <v>7518.78</v>
      </c>
      <c r="I440" s="327">
        <f t="shared" si="319"/>
        <v>7518.78</v>
      </c>
      <c r="J440" s="327">
        <f t="shared" si="319"/>
        <v>0</v>
      </c>
      <c r="K440" s="327">
        <f t="shared" si="319"/>
        <v>0</v>
      </c>
      <c r="L440" s="327">
        <f t="shared" si="319"/>
        <v>0</v>
      </c>
      <c r="M440" s="327">
        <f t="shared" si="319"/>
        <v>0</v>
      </c>
      <c r="N440" s="135"/>
    </row>
    <row r="441" spans="1:14" ht="18" hidden="1" customHeight="1" x14ac:dyDescent="0.2">
      <c r="A441" s="4" t="s">
        <v>413</v>
      </c>
      <c r="B441" s="3">
        <v>800</v>
      </c>
      <c r="C441" s="3" t="s">
        <v>36</v>
      </c>
      <c r="D441" s="3" t="s">
        <v>27</v>
      </c>
      <c r="E441" s="3" t="s">
        <v>412</v>
      </c>
      <c r="F441" s="3"/>
      <c r="G441" s="75">
        <f t="shared" ref="G441:M441" si="320">G442</f>
        <v>0</v>
      </c>
      <c r="H441" s="327">
        <f t="shared" si="320"/>
        <v>0</v>
      </c>
      <c r="I441" s="327">
        <f t="shared" si="320"/>
        <v>0</v>
      </c>
      <c r="J441" s="327">
        <f t="shared" si="320"/>
        <v>0</v>
      </c>
      <c r="K441" s="327">
        <f t="shared" si="320"/>
        <v>0</v>
      </c>
      <c r="L441" s="327">
        <f t="shared" si="320"/>
        <v>0</v>
      </c>
      <c r="M441" s="327">
        <f t="shared" si="320"/>
        <v>0</v>
      </c>
      <c r="N441" s="135"/>
    </row>
    <row r="442" spans="1:14" ht="24" hidden="1" customHeight="1" x14ac:dyDescent="0.2">
      <c r="A442" s="4" t="s">
        <v>74</v>
      </c>
      <c r="B442" s="3" t="s">
        <v>88</v>
      </c>
      <c r="C442" s="3" t="s">
        <v>36</v>
      </c>
      <c r="D442" s="3" t="s">
        <v>27</v>
      </c>
      <c r="E442" s="3" t="s">
        <v>412</v>
      </c>
      <c r="F442" s="3" t="s">
        <v>73</v>
      </c>
      <c r="G442" s="2"/>
      <c r="H442" s="327"/>
      <c r="I442" s="67">
        <f>G442+H442</f>
        <v>0</v>
      </c>
      <c r="J442" s="327"/>
      <c r="K442" s="327"/>
      <c r="L442" s="67">
        <f>J442+K442</f>
        <v>0</v>
      </c>
      <c r="M442" s="327"/>
      <c r="N442" s="135"/>
    </row>
    <row r="443" spans="1:14" ht="38.25" hidden="1" customHeight="1" x14ac:dyDescent="0.2">
      <c r="A443" s="4" t="s">
        <v>585</v>
      </c>
      <c r="B443" s="3">
        <v>800</v>
      </c>
      <c r="C443" s="3" t="s">
        <v>36</v>
      </c>
      <c r="D443" s="3" t="s">
        <v>27</v>
      </c>
      <c r="E443" s="3" t="s">
        <v>415</v>
      </c>
      <c r="F443" s="3"/>
      <c r="G443" s="73">
        <f t="shared" ref="G443:M443" si="321">G444</f>
        <v>0</v>
      </c>
      <c r="H443" s="328">
        <f t="shared" si="321"/>
        <v>7518.78</v>
      </c>
      <c r="I443" s="328">
        <f t="shared" si="321"/>
        <v>7518.78</v>
      </c>
      <c r="J443" s="328">
        <f t="shared" si="321"/>
        <v>0</v>
      </c>
      <c r="K443" s="328">
        <f t="shared" si="321"/>
        <v>0</v>
      </c>
      <c r="L443" s="328">
        <f t="shared" si="321"/>
        <v>0</v>
      </c>
      <c r="M443" s="328">
        <f t="shared" si="321"/>
        <v>0</v>
      </c>
      <c r="N443" s="135"/>
    </row>
    <row r="444" spans="1:14" ht="24" hidden="1" customHeight="1" x14ac:dyDescent="0.2">
      <c r="A444" s="4" t="s">
        <v>74</v>
      </c>
      <c r="B444" s="3">
        <v>800</v>
      </c>
      <c r="C444" s="3" t="s">
        <v>36</v>
      </c>
      <c r="D444" s="3" t="s">
        <v>27</v>
      </c>
      <c r="E444" s="3" t="s">
        <v>415</v>
      </c>
      <c r="F444" s="3">
        <v>400</v>
      </c>
      <c r="G444" s="2"/>
      <c r="H444" s="329">
        <f>7368.4+150.376</f>
        <v>7518.78</v>
      </c>
      <c r="I444" s="67">
        <f>G444+H444</f>
        <v>7518.78</v>
      </c>
      <c r="J444" s="328"/>
      <c r="K444" s="328">
        <v>0</v>
      </c>
      <c r="L444" s="67">
        <f>J444+K444</f>
        <v>0</v>
      </c>
      <c r="M444" s="328">
        <v>0</v>
      </c>
      <c r="N444" s="135"/>
    </row>
    <row r="445" spans="1:14" ht="62.25" customHeight="1" x14ac:dyDescent="0.2">
      <c r="A445" s="7" t="s">
        <v>404</v>
      </c>
      <c r="B445" s="3" t="s">
        <v>88</v>
      </c>
      <c r="C445" s="3" t="s">
        <v>36</v>
      </c>
      <c r="D445" s="3" t="s">
        <v>27</v>
      </c>
      <c r="E445" s="3" t="s">
        <v>141</v>
      </c>
      <c r="F445" s="3"/>
      <c r="G445" s="9">
        <f t="shared" ref="G445:M446" si="322">G446</f>
        <v>3092.7</v>
      </c>
      <c r="H445" s="330">
        <f t="shared" si="322"/>
        <v>-3092.7</v>
      </c>
      <c r="I445" s="330">
        <f t="shared" si="322"/>
        <v>0</v>
      </c>
      <c r="J445" s="330">
        <f t="shared" si="322"/>
        <v>3092.7</v>
      </c>
      <c r="K445" s="330">
        <f t="shared" si="322"/>
        <v>-3092.7</v>
      </c>
      <c r="L445" s="330">
        <f t="shared" si="322"/>
        <v>0</v>
      </c>
      <c r="M445" s="330">
        <f t="shared" si="322"/>
        <v>0</v>
      </c>
      <c r="N445" s="135"/>
    </row>
    <row r="446" spans="1:14" ht="48" customHeight="1" x14ac:dyDescent="0.2">
      <c r="A446" s="4" t="s">
        <v>140</v>
      </c>
      <c r="B446" s="3" t="s">
        <v>88</v>
      </c>
      <c r="C446" s="3" t="s">
        <v>36</v>
      </c>
      <c r="D446" s="3" t="s">
        <v>27</v>
      </c>
      <c r="E446" s="3" t="s">
        <v>405</v>
      </c>
      <c r="F446" s="3"/>
      <c r="G446" s="9">
        <f t="shared" si="322"/>
        <v>3092.7</v>
      </c>
      <c r="H446" s="330">
        <f t="shared" si="322"/>
        <v>-3092.7</v>
      </c>
      <c r="I446" s="330">
        <f t="shared" si="322"/>
        <v>0</v>
      </c>
      <c r="J446" s="330">
        <f t="shared" si="322"/>
        <v>3092.7</v>
      </c>
      <c r="K446" s="330">
        <f t="shared" si="322"/>
        <v>-3092.7</v>
      </c>
      <c r="L446" s="330">
        <f t="shared" si="322"/>
        <v>0</v>
      </c>
      <c r="M446" s="330">
        <f t="shared" si="322"/>
        <v>0</v>
      </c>
      <c r="N446" s="135"/>
    </row>
    <row r="447" spans="1:14" ht="36.75" customHeight="1" x14ac:dyDescent="0.2">
      <c r="A447" s="4" t="s">
        <v>416</v>
      </c>
      <c r="B447" s="3" t="s">
        <v>88</v>
      </c>
      <c r="C447" s="3" t="s">
        <v>36</v>
      </c>
      <c r="D447" s="3" t="s">
        <v>27</v>
      </c>
      <c r="E447" s="3" t="s">
        <v>139</v>
      </c>
      <c r="F447" s="3"/>
      <c r="G447" s="9">
        <f t="shared" ref="G447:L447" si="323">G448+G449</f>
        <v>3092.7</v>
      </c>
      <c r="H447" s="330">
        <f t="shared" ref="H447:I447" si="324">H448+H449</f>
        <v>-3092.7</v>
      </c>
      <c r="I447" s="330">
        <f t="shared" si="324"/>
        <v>0</v>
      </c>
      <c r="J447" s="330">
        <f t="shared" si="323"/>
        <v>3092.7</v>
      </c>
      <c r="K447" s="330">
        <f t="shared" si="323"/>
        <v>-3092.7</v>
      </c>
      <c r="L447" s="330">
        <f t="shared" si="323"/>
        <v>0</v>
      </c>
      <c r="M447" s="330">
        <f t="shared" ref="M447" si="325">M448+M449</f>
        <v>0</v>
      </c>
      <c r="N447" s="135"/>
    </row>
    <row r="448" spans="1:14" ht="24" customHeight="1" x14ac:dyDescent="0.2">
      <c r="A448" s="4" t="s">
        <v>47</v>
      </c>
      <c r="B448" s="3" t="s">
        <v>88</v>
      </c>
      <c r="C448" s="3" t="s">
        <v>36</v>
      </c>
      <c r="D448" s="3" t="s">
        <v>27</v>
      </c>
      <c r="E448" s="3" t="s">
        <v>139</v>
      </c>
      <c r="F448" s="3" t="s">
        <v>51</v>
      </c>
      <c r="G448" s="2">
        <v>3092.7</v>
      </c>
      <c r="H448" s="330">
        <v>-3092.7</v>
      </c>
      <c r="I448" s="67">
        <f>G448+H448</f>
        <v>0</v>
      </c>
      <c r="J448" s="330">
        <v>3092.7</v>
      </c>
      <c r="K448" s="330">
        <v>-3092.7</v>
      </c>
      <c r="L448" s="67">
        <f>J448+K448</f>
        <v>0</v>
      </c>
      <c r="M448" s="330"/>
      <c r="N448" s="135"/>
    </row>
    <row r="449" spans="1:14" ht="24" hidden="1" customHeight="1" x14ac:dyDescent="0.2">
      <c r="A449" s="4" t="s">
        <v>77</v>
      </c>
      <c r="B449" s="3" t="s">
        <v>88</v>
      </c>
      <c r="C449" s="3" t="s">
        <v>36</v>
      </c>
      <c r="D449" s="3" t="s">
        <v>27</v>
      </c>
      <c r="E449" s="3" t="s">
        <v>139</v>
      </c>
      <c r="F449" s="3" t="s">
        <v>88</v>
      </c>
      <c r="G449" s="2"/>
      <c r="H449" s="330"/>
      <c r="I449" s="67">
        <f>G449+H449</f>
        <v>0</v>
      </c>
      <c r="J449" s="330">
        <v>0</v>
      </c>
      <c r="K449" s="330"/>
      <c r="L449" s="67">
        <f>J449+K449</f>
        <v>0</v>
      </c>
      <c r="M449" s="330"/>
      <c r="N449" s="135"/>
    </row>
    <row r="450" spans="1:14" ht="45.75" customHeight="1" x14ac:dyDescent="0.2">
      <c r="A450" s="4" t="s">
        <v>376</v>
      </c>
      <c r="B450" s="3" t="s">
        <v>88</v>
      </c>
      <c r="C450" s="3" t="s">
        <v>36</v>
      </c>
      <c r="D450" s="3" t="s">
        <v>27</v>
      </c>
      <c r="E450" s="3" t="s">
        <v>138</v>
      </c>
      <c r="F450" s="3"/>
      <c r="G450" s="75">
        <f t="shared" ref="G450:M452" si="326">G451</f>
        <v>558.1</v>
      </c>
      <c r="H450" s="327">
        <f t="shared" si="326"/>
        <v>-558.1</v>
      </c>
      <c r="I450" s="327">
        <f t="shared" si="326"/>
        <v>0</v>
      </c>
      <c r="J450" s="327">
        <f t="shared" si="326"/>
        <v>558.1</v>
      </c>
      <c r="K450" s="327">
        <f t="shared" si="326"/>
        <v>-558.1</v>
      </c>
      <c r="L450" s="327">
        <f t="shared" si="326"/>
        <v>0</v>
      </c>
      <c r="M450" s="327">
        <f t="shared" si="326"/>
        <v>0</v>
      </c>
      <c r="N450" s="135"/>
    </row>
    <row r="451" spans="1:14" ht="36" customHeight="1" x14ac:dyDescent="0.2">
      <c r="A451" s="4" t="s">
        <v>137</v>
      </c>
      <c r="B451" s="3" t="s">
        <v>88</v>
      </c>
      <c r="C451" s="3" t="s">
        <v>36</v>
      </c>
      <c r="D451" s="3" t="s">
        <v>27</v>
      </c>
      <c r="E451" s="3" t="s">
        <v>417</v>
      </c>
      <c r="F451" s="3"/>
      <c r="G451" s="75">
        <f t="shared" si="326"/>
        <v>558.1</v>
      </c>
      <c r="H451" s="327">
        <f t="shared" si="326"/>
        <v>-558.1</v>
      </c>
      <c r="I451" s="327">
        <f t="shared" si="326"/>
        <v>0</v>
      </c>
      <c r="J451" s="327">
        <f t="shared" si="326"/>
        <v>558.1</v>
      </c>
      <c r="K451" s="327">
        <f t="shared" si="326"/>
        <v>-558.1</v>
      </c>
      <c r="L451" s="327">
        <f t="shared" si="326"/>
        <v>0</v>
      </c>
      <c r="M451" s="327">
        <f t="shared" si="326"/>
        <v>0</v>
      </c>
      <c r="N451" s="135"/>
    </row>
    <row r="452" spans="1:14" ht="36" customHeight="1" x14ac:dyDescent="0.2">
      <c r="A452" s="4" t="s">
        <v>418</v>
      </c>
      <c r="B452" s="3" t="s">
        <v>88</v>
      </c>
      <c r="C452" s="3" t="s">
        <v>36</v>
      </c>
      <c r="D452" s="3" t="s">
        <v>27</v>
      </c>
      <c r="E452" s="3" t="s">
        <v>419</v>
      </c>
      <c r="F452" s="3"/>
      <c r="G452" s="75">
        <f t="shared" si="326"/>
        <v>558.1</v>
      </c>
      <c r="H452" s="327">
        <f t="shared" si="326"/>
        <v>-558.1</v>
      </c>
      <c r="I452" s="327">
        <f t="shared" si="326"/>
        <v>0</v>
      </c>
      <c r="J452" s="327">
        <f t="shared" si="326"/>
        <v>558.1</v>
      </c>
      <c r="K452" s="327">
        <f t="shared" si="326"/>
        <v>-558.1</v>
      </c>
      <c r="L452" s="327">
        <f t="shared" si="326"/>
        <v>0</v>
      </c>
      <c r="M452" s="327">
        <f t="shared" si="326"/>
        <v>0</v>
      </c>
      <c r="N452" s="135"/>
    </row>
    <row r="453" spans="1:14" ht="24" customHeight="1" x14ac:dyDescent="0.2">
      <c r="A453" s="4" t="s">
        <v>47</v>
      </c>
      <c r="B453" s="3" t="s">
        <v>88</v>
      </c>
      <c r="C453" s="3" t="s">
        <v>36</v>
      </c>
      <c r="D453" s="3" t="s">
        <v>27</v>
      </c>
      <c r="E453" s="3" t="s">
        <v>419</v>
      </c>
      <c r="F453" s="3" t="s">
        <v>51</v>
      </c>
      <c r="G453" s="2">
        <v>558.1</v>
      </c>
      <c r="H453" s="327">
        <v>-558.1</v>
      </c>
      <c r="I453" s="67">
        <f>G453+H453</f>
        <v>0</v>
      </c>
      <c r="J453" s="327">
        <v>558.1</v>
      </c>
      <c r="K453" s="327">
        <v>-558.1</v>
      </c>
      <c r="L453" s="67">
        <f>J453+K453</f>
        <v>0</v>
      </c>
      <c r="M453" s="327"/>
      <c r="N453" s="135"/>
    </row>
    <row r="454" spans="1:14" ht="67.5" customHeight="1" x14ac:dyDescent="0.2">
      <c r="A454" s="4" t="s">
        <v>377</v>
      </c>
      <c r="B454" s="3" t="s">
        <v>88</v>
      </c>
      <c r="C454" s="3" t="s">
        <v>36</v>
      </c>
      <c r="D454" s="3" t="s">
        <v>27</v>
      </c>
      <c r="E454" s="3" t="s">
        <v>133</v>
      </c>
      <c r="F454" s="3"/>
      <c r="G454" s="75">
        <f t="shared" ref="G454" si="327">G455+G464+G462</f>
        <v>250.5</v>
      </c>
      <c r="H454" s="327">
        <f t="shared" ref="H454:I454" si="328">H455+H464+H462</f>
        <v>-250.5</v>
      </c>
      <c r="I454" s="327">
        <f t="shared" si="328"/>
        <v>0</v>
      </c>
      <c r="J454" s="327">
        <f>J455+J464+J462</f>
        <v>250.5</v>
      </c>
      <c r="K454" s="327">
        <f t="shared" ref="K454:L454" si="329">K455+K464+K462</f>
        <v>-250.5</v>
      </c>
      <c r="L454" s="327">
        <f t="shared" si="329"/>
        <v>0</v>
      </c>
      <c r="M454" s="327">
        <f t="shared" ref="M454" si="330">M455+M464+M462</f>
        <v>0</v>
      </c>
      <c r="N454" s="135"/>
    </row>
    <row r="455" spans="1:14" ht="48" customHeight="1" x14ac:dyDescent="0.2">
      <c r="A455" s="4" t="s">
        <v>136</v>
      </c>
      <c r="B455" s="3" t="s">
        <v>88</v>
      </c>
      <c r="C455" s="3" t="s">
        <v>36</v>
      </c>
      <c r="D455" s="3" t="s">
        <v>27</v>
      </c>
      <c r="E455" s="3" t="s">
        <v>368</v>
      </c>
      <c r="F455" s="3"/>
      <c r="G455" s="75">
        <f t="shared" ref="G455:M455" si="331">G456</f>
        <v>151</v>
      </c>
      <c r="H455" s="327">
        <f t="shared" si="331"/>
        <v>-151</v>
      </c>
      <c r="I455" s="327">
        <f t="shared" si="331"/>
        <v>0</v>
      </c>
      <c r="J455" s="327">
        <f t="shared" si="331"/>
        <v>151</v>
      </c>
      <c r="K455" s="327">
        <f t="shared" si="331"/>
        <v>-151</v>
      </c>
      <c r="L455" s="327">
        <f t="shared" si="331"/>
        <v>0</v>
      </c>
      <c r="M455" s="327">
        <f t="shared" si="331"/>
        <v>0</v>
      </c>
      <c r="N455" s="135"/>
    </row>
    <row r="456" spans="1:14" ht="24" x14ac:dyDescent="0.2">
      <c r="A456" s="4" t="s">
        <v>420</v>
      </c>
      <c r="B456" s="3" t="s">
        <v>88</v>
      </c>
      <c r="C456" s="3" t="s">
        <v>36</v>
      </c>
      <c r="D456" s="3" t="s">
        <v>27</v>
      </c>
      <c r="E456" s="3" t="s">
        <v>421</v>
      </c>
      <c r="F456" s="3"/>
      <c r="G456" s="75">
        <f t="shared" ref="G456:L456" si="332">G457+G458</f>
        <v>151</v>
      </c>
      <c r="H456" s="327">
        <f t="shared" ref="H456:I456" si="333">H457+H458</f>
        <v>-151</v>
      </c>
      <c r="I456" s="327">
        <f t="shared" si="333"/>
        <v>0</v>
      </c>
      <c r="J456" s="327">
        <f t="shared" si="332"/>
        <v>151</v>
      </c>
      <c r="K456" s="327">
        <f t="shared" si="332"/>
        <v>-151</v>
      </c>
      <c r="L456" s="327">
        <f t="shared" si="332"/>
        <v>0</v>
      </c>
      <c r="M456" s="327">
        <f t="shared" ref="M456" si="334">M457+M458</f>
        <v>0</v>
      </c>
      <c r="N456" s="135"/>
    </row>
    <row r="457" spans="1:14" ht="24" customHeight="1" x14ac:dyDescent="0.2">
      <c r="A457" s="4" t="s">
        <v>47</v>
      </c>
      <c r="B457" s="3" t="s">
        <v>88</v>
      </c>
      <c r="C457" s="3" t="s">
        <v>36</v>
      </c>
      <c r="D457" s="3" t="s">
        <v>27</v>
      </c>
      <c r="E457" s="3" t="s">
        <v>421</v>
      </c>
      <c r="F457" s="3">
        <v>200</v>
      </c>
      <c r="G457" s="2">
        <v>151</v>
      </c>
      <c r="H457" s="327">
        <v>-151</v>
      </c>
      <c r="I457" s="67">
        <f>G457+H457</f>
        <v>0</v>
      </c>
      <c r="J457" s="327">
        <v>151</v>
      </c>
      <c r="K457" s="327">
        <v>-151</v>
      </c>
      <c r="L457" s="67">
        <f>J457+K457</f>
        <v>0</v>
      </c>
      <c r="M457" s="327"/>
      <c r="N457" s="135"/>
    </row>
    <row r="458" spans="1:14" ht="24" hidden="1" customHeight="1" x14ac:dyDescent="0.2">
      <c r="A458" s="4" t="s">
        <v>74</v>
      </c>
      <c r="B458" s="3" t="s">
        <v>88</v>
      </c>
      <c r="C458" s="3" t="s">
        <v>36</v>
      </c>
      <c r="D458" s="3" t="s">
        <v>27</v>
      </c>
      <c r="E458" s="3" t="s">
        <v>421</v>
      </c>
      <c r="F458" s="3" t="s">
        <v>73</v>
      </c>
      <c r="G458" s="2"/>
      <c r="H458" s="327"/>
      <c r="I458" s="67">
        <f>G458+H458</f>
        <v>0</v>
      </c>
      <c r="J458" s="327"/>
      <c r="K458" s="327"/>
      <c r="L458" s="67">
        <f>J458+K458</f>
        <v>0</v>
      </c>
      <c r="M458" s="327"/>
      <c r="N458" s="135"/>
    </row>
    <row r="459" spans="1:14" ht="24" customHeight="1" x14ac:dyDescent="0.2">
      <c r="A459" s="4" t="s">
        <v>422</v>
      </c>
      <c r="B459" s="3" t="s">
        <v>88</v>
      </c>
      <c r="C459" s="3" t="s">
        <v>36</v>
      </c>
      <c r="D459" s="3" t="s">
        <v>27</v>
      </c>
      <c r="E459" s="3" t="s">
        <v>424</v>
      </c>
      <c r="F459" s="3"/>
      <c r="G459" s="75">
        <f t="shared" ref="G459:L459" si="335">G460+G462+G464</f>
        <v>99.5</v>
      </c>
      <c r="H459" s="327">
        <f t="shared" ref="H459:I459" si="336">H460+H462+H464</f>
        <v>-99.5</v>
      </c>
      <c r="I459" s="327">
        <f t="shared" si="336"/>
        <v>0</v>
      </c>
      <c r="J459" s="327">
        <f t="shared" si="335"/>
        <v>99.5</v>
      </c>
      <c r="K459" s="327">
        <f t="shared" si="335"/>
        <v>-99.5</v>
      </c>
      <c r="L459" s="327">
        <f t="shared" si="335"/>
        <v>0</v>
      </c>
      <c r="M459" s="327">
        <f t="shared" ref="M459" si="337">M460+M462+M464</f>
        <v>0</v>
      </c>
      <c r="N459" s="135"/>
    </row>
    <row r="460" spans="1:14" ht="24" hidden="1" customHeight="1" x14ac:dyDescent="0.2">
      <c r="A460" s="4" t="s">
        <v>423</v>
      </c>
      <c r="B460" s="3" t="s">
        <v>88</v>
      </c>
      <c r="C460" s="3" t="s">
        <v>36</v>
      </c>
      <c r="D460" s="3" t="s">
        <v>27</v>
      </c>
      <c r="E460" s="3" t="s">
        <v>425</v>
      </c>
      <c r="F460" s="3"/>
      <c r="G460" s="75">
        <f t="shared" ref="G460:M460" si="338">G461</f>
        <v>0</v>
      </c>
      <c r="H460" s="327">
        <f t="shared" si="338"/>
        <v>0</v>
      </c>
      <c r="I460" s="327">
        <f t="shared" si="338"/>
        <v>0</v>
      </c>
      <c r="J460" s="327">
        <f t="shared" si="338"/>
        <v>0</v>
      </c>
      <c r="K460" s="327">
        <f t="shared" si="338"/>
        <v>0</v>
      </c>
      <c r="L460" s="327">
        <f t="shared" si="338"/>
        <v>0</v>
      </c>
      <c r="M460" s="327">
        <f t="shared" si="338"/>
        <v>0</v>
      </c>
      <c r="N460" s="135"/>
    </row>
    <row r="461" spans="1:14" ht="24" hidden="1" customHeight="1" x14ac:dyDescent="0.2">
      <c r="A461" s="4" t="s">
        <v>77</v>
      </c>
      <c r="B461" s="3" t="s">
        <v>88</v>
      </c>
      <c r="C461" s="3" t="s">
        <v>36</v>
      </c>
      <c r="D461" s="3" t="s">
        <v>27</v>
      </c>
      <c r="E461" s="3" t="s">
        <v>425</v>
      </c>
      <c r="F461" s="3" t="s">
        <v>88</v>
      </c>
      <c r="G461" s="2"/>
      <c r="H461" s="327"/>
      <c r="I461" s="67">
        <f>G461+H461</f>
        <v>0</v>
      </c>
      <c r="J461" s="327"/>
      <c r="K461" s="327"/>
      <c r="L461" s="67">
        <f>J461+K461</f>
        <v>0</v>
      </c>
      <c r="M461" s="327"/>
      <c r="N461" s="135"/>
    </row>
    <row r="462" spans="1:14" ht="48" hidden="1" customHeight="1" x14ac:dyDescent="0.2">
      <c r="A462" s="7" t="s">
        <v>499</v>
      </c>
      <c r="B462" s="3" t="s">
        <v>88</v>
      </c>
      <c r="C462" s="3" t="s">
        <v>36</v>
      </c>
      <c r="D462" s="3" t="s">
        <v>27</v>
      </c>
      <c r="E462" s="3" t="s">
        <v>426</v>
      </c>
      <c r="F462" s="3"/>
      <c r="G462" s="75">
        <f t="shared" ref="G462:M462" si="339">G463</f>
        <v>0</v>
      </c>
      <c r="H462" s="327">
        <f t="shared" si="339"/>
        <v>0</v>
      </c>
      <c r="I462" s="327">
        <f t="shared" si="339"/>
        <v>0</v>
      </c>
      <c r="J462" s="327">
        <f t="shared" si="339"/>
        <v>0</v>
      </c>
      <c r="K462" s="327">
        <f t="shared" si="339"/>
        <v>0</v>
      </c>
      <c r="L462" s="327">
        <f t="shared" si="339"/>
        <v>0</v>
      </c>
      <c r="M462" s="327">
        <f t="shared" si="339"/>
        <v>0</v>
      </c>
      <c r="N462" s="135"/>
    </row>
    <row r="463" spans="1:14" ht="24" hidden="1" customHeight="1" x14ac:dyDescent="0.2">
      <c r="A463" s="4" t="s">
        <v>74</v>
      </c>
      <c r="B463" s="3" t="s">
        <v>88</v>
      </c>
      <c r="C463" s="3" t="s">
        <v>36</v>
      </c>
      <c r="D463" s="3" t="s">
        <v>27</v>
      </c>
      <c r="E463" s="3" t="s">
        <v>426</v>
      </c>
      <c r="F463" s="3" t="s">
        <v>51</v>
      </c>
      <c r="G463" s="2"/>
      <c r="H463" s="327"/>
      <c r="I463" s="67">
        <f>G463+H463</f>
        <v>0</v>
      </c>
      <c r="J463" s="327">
        <v>0</v>
      </c>
      <c r="K463" s="327"/>
      <c r="L463" s="67">
        <f>J463+K463</f>
        <v>0</v>
      </c>
      <c r="M463" s="327"/>
      <c r="N463" s="135"/>
    </row>
    <row r="464" spans="1:14" ht="60" customHeight="1" x14ac:dyDescent="0.2">
      <c r="A464" s="4" t="s">
        <v>487</v>
      </c>
      <c r="B464" s="3" t="s">
        <v>88</v>
      </c>
      <c r="C464" s="3" t="s">
        <v>36</v>
      </c>
      <c r="D464" s="3" t="s">
        <v>27</v>
      </c>
      <c r="E464" s="3" t="s">
        <v>135</v>
      </c>
      <c r="F464" s="3"/>
      <c r="G464" s="75">
        <f t="shared" ref="G464" si="340">G465+G466</f>
        <v>99.5</v>
      </c>
      <c r="H464" s="327">
        <f t="shared" ref="H464:I464" si="341">H465+H466</f>
        <v>-99.5</v>
      </c>
      <c r="I464" s="327">
        <f t="shared" si="341"/>
        <v>0</v>
      </c>
      <c r="J464" s="327">
        <f t="shared" ref="J464:L464" si="342">J465+J466</f>
        <v>99.5</v>
      </c>
      <c r="K464" s="327">
        <f t="shared" si="342"/>
        <v>-99.5</v>
      </c>
      <c r="L464" s="327">
        <f t="shared" si="342"/>
        <v>0</v>
      </c>
      <c r="M464" s="327">
        <f t="shared" ref="M464" si="343">M465+M466</f>
        <v>0</v>
      </c>
      <c r="N464" s="135"/>
    </row>
    <row r="465" spans="1:14" ht="24" hidden="1" customHeight="1" x14ac:dyDescent="0.2">
      <c r="A465" s="4" t="s">
        <v>47</v>
      </c>
      <c r="B465" s="3" t="s">
        <v>88</v>
      </c>
      <c r="C465" s="3" t="s">
        <v>36</v>
      </c>
      <c r="D465" s="3" t="s">
        <v>27</v>
      </c>
      <c r="E465" s="3" t="s">
        <v>135</v>
      </c>
      <c r="F465" s="3" t="s">
        <v>51</v>
      </c>
      <c r="G465" s="2"/>
      <c r="H465" s="327"/>
      <c r="I465" s="67">
        <f>G465+H465</f>
        <v>0</v>
      </c>
      <c r="J465" s="327"/>
      <c r="K465" s="327"/>
      <c r="L465" s="67">
        <f>J465+K465</f>
        <v>0</v>
      </c>
      <c r="M465" s="327"/>
      <c r="N465" s="135"/>
    </row>
    <row r="466" spans="1:14" ht="24" customHeight="1" x14ac:dyDescent="0.2">
      <c r="A466" s="4" t="s">
        <v>77</v>
      </c>
      <c r="B466" s="3" t="s">
        <v>88</v>
      </c>
      <c r="C466" s="3" t="s">
        <v>36</v>
      </c>
      <c r="D466" s="3" t="s">
        <v>27</v>
      </c>
      <c r="E466" s="3" t="s">
        <v>135</v>
      </c>
      <c r="F466" s="3" t="s">
        <v>88</v>
      </c>
      <c r="G466" s="2">
        <v>99.5</v>
      </c>
      <c r="H466" s="327">
        <v>-99.5</v>
      </c>
      <c r="I466" s="67">
        <f>G466+H466</f>
        <v>0</v>
      </c>
      <c r="J466" s="327">
        <v>99.5</v>
      </c>
      <c r="K466" s="327">
        <v>-99.5</v>
      </c>
      <c r="L466" s="67">
        <f>J466+K466</f>
        <v>0</v>
      </c>
      <c r="M466" s="327"/>
      <c r="N466" s="135"/>
    </row>
    <row r="467" spans="1:14" ht="45.75" customHeight="1" x14ac:dyDescent="0.2">
      <c r="A467" s="4" t="s">
        <v>586</v>
      </c>
      <c r="B467" s="3" t="s">
        <v>88</v>
      </c>
      <c r="C467" s="3" t="s">
        <v>36</v>
      </c>
      <c r="D467" s="3" t="s">
        <v>27</v>
      </c>
      <c r="E467" s="3" t="s">
        <v>133</v>
      </c>
      <c r="F467" s="3"/>
      <c r="G467" s="75">
        <f>G468+G474</f>
        <v>0</v>
      </c>
      <c r="H467" s="327">
        <f t="shared" ref="H467:M467" si="344">H468+H474</f>
        <v>496.17</v>
      </c>
      <c r="I467" s="327">
        <f t="shared" si="344"/>
        <v>496.17</v>
      </c>
      <c r="J467" s="327">
        <f t="shared" si="344"/>
        <v>0</v>
      </c>
      <c r="K467" s="327">
        <f t="shared" si="344"/>
        <v>439.17</v>
      </c>
      <c r="L467" s="327">
        <f t="shared" si="344"/>
        <v>439.17</v>
      </c>
      <c r="M467" s="327">
        <f t="shared" si="344"/>
        <v>439.17</v>
      </c>
      <c r="N467" s="135"/>
    </row>
    <row r="468" spans="1:14" ht="36" customHeight="1" x14ac:dyDescent="0.2">
      <c r="A468" s="4" t="s">
        <v>137</v>
      </c>
      <c r="B468" s="3" t="s">
        <v>88</v>
      </c>
      <c r="C468" s="3" t="s">
        <v>36</v>
      </c>
      <c r="D468" s="3" t="s">
        <v>27</v>
      </c>
      <c r="E468" s="3" t="s">
        <v>587</v>
      </c>
      <c r="F468" s="3"/>
      <c r="G468" s="75">
        <f>G472+G469</f>
        <v>0</v>
      </c>
      <c r="H468" s="327">
        <f>H472+H469</f>
        <v>339.67</v>
      </c>
      <c r="I468" s="327">
        <f t="shared" ref="I468:M468" si="345">I472+I469</f>
        <v>339.67</v>
      </c>
      <c r="J468" s="327">
        <f t="shared" si="345"/>
        <v>0</v>
      </c>
      <c r="K468" s="327">
        <f t="shared" si="345"/>
        <v>339.67</v>
      </c>
      <c r="L468" s="327">
        <f t="shared" si="345"/>
        <v>339.67</v>
      </c>
      <c r="M468" s="327">
        <f t="shared" si="345"/>
        <v>339.67</v>
      </c>
      <c r="N468" s="135"/>
    </row>
    <row r="469" spans="1:14" ht="36" hidden="1" customHeight="1" x14ac:dyDescent="0.2">
      <c r="A469" s="4" t="s">
        <v>588</v>
      </c>
      <c r="B469" s="3" t="s">
        <v>88</v>
      </c>
      <c r="C469" s="3" t="s">
        <v>36</v>
      </c>
      <c r="D469" s="3" t="s">
        <v>27</v>
      </c>
      <c r="E469" s="3" t="s">
        <v>591</v>
      </c>
      <c r="F469" s="3"/>
      <c r="G469" s="75">
        <f>G470+G471</f>
        <v>0</v>
      </c>
      <c r="H469" s="327">
        <f t="shared" ref="H469:L469" si="346">H470+H471</f>
        <v>0</v>
      </c>
      <c r="I469" s="327">
        <f t="shared" si="346"/>
        <v>0</v>
      </c>
      <c r="J469" s="327">
        <f t="shared" si="346"/>
        <v>0</v>
      </c>
      <c r="K469" s="327">
        <f t="shared" si="346"/>
        <v>0</v>
      </c>
      <c r="L469" s="327">
        <f t="shared" si="346"/>
        <v>0</v>
      </c>
      <c r="M469" s="327">
        <f>M470+M471</f>
        <v>0</v>
      </c>
      <c r="N469" s="135"/>
    </row>
    <row r="470" spans="1:14" ht="36" hidden="1" customHeight="1" x14ac:dyDescent="0.2">
      <c r="A470" s="4" t="s">
        <v>47</v>
      </c>
      <c r="B470" s="3" t="s">
        <v>88</v>
      </c>
      <c r="C470" s="3" t="s">
        <v>36</v>
      </c>
      <c r="D470" s="3" t="s">
        <v>27</v>
      </c>
      <c r="E470" s="3" t="s">
        <v>591</v>
      </c>
      <c r="F470" s="3" t="s">
        <v>51</v>
      </c>
      <c r="G470" s="75"/>
      <c r="H470" s="327"/>
      <c r="I470" s="327">
        <f>G470+H470</f>
        <v>0</v>
      </c>
      <c r="J470" s="327"/>
      <c r="K470" s="327"/>
      <c r="L470" s="327">
        <f>J470+K470</f>
        <v>0</v>
      </c>
      <c r="M470" s="327"/>
      <c r="N470" s="135"/>
    </row>
    <row r="471" spans="1:14" ht="36" hidden="1" customHeight="1" x14ac:dyDescent="0.2">
      <c r="A471" s="4" t="s">
        <v>74</v>
      </c>
      <c r="B471" s="3" t="s">
        <v>88</v>
      </c>
      <c r="C471" s="3" t="s">
        <v>36</v>
      </c>
      <c r="D471" s="3" t="s">
        <v>27</v>
      </c>
      <c r="E471" s="3" t="s">
        <v>591</v>
      </c>
      <c r="F471" s="3" t="s">
        <v>73</v>
      </c>
      <c r="G471" s="75"/>
      <c r="H471" s="327"/>
      <c r="I471" s="327">
        <f>G471+H471</f>
        <v>0</v>
      </c>
      <c r="J471" s="327"/>
      <c r="K471" s="327"/>
      <c r="L471" s="327">
        <f>J471+K471</f>
        <v>0</v>
      </c>
      <c r="M471" s="327"/>
      <c r="N471" s="135"/>
    </row>
    <row r="472" spans="1:14" ht="36" customHeight="1" x14ac:dyDescent="0.2">
      <c r="A472" s="4" t="s">
        <v>418</v>
      </c>
      <c r="B472" s="3" t="s">
        <v>88</v>
      </c>
      <c r="C472" s="3" t="s">
        <v>36</v>
      </c>
      <c r="D472" s="3" t="s">
        <v>27</v>
      </c>
      <c r="E472" s="3" t="s">
        <v>592</v>
      </c>
      <c r="F472" s="3"/>
      <c r="G472" s="75">
        <f t="shared" ref="G472:M472" si="347">G473</f>
        <v>0</v>
      </c>
      <c r="H472" s="327">
        <f t="shared" si="347"/>
        <v>339.67</v>
      </c>
      <c r="I472" s="327">
        <f t="shared" si="347"/>
        <v>339.67</v>
      </c>
      <c r="J472" s="327">
        <f t="shared" si="347"/>
        <v>0</v>
      </c>
      <c r="K472" s="327">
        <f t="shared" si="347"/>
        <v>339.67</v>
      </c>
      <c r="L472" s="327">
        <f t="shared" si="347"/>
        <v>339.67</v>
      </c>
      <c r="M472" s="327">
        <f t="shared" si="347"/>
        <v>339.67</v>
      </c>
      <c r="N472" s="135"/>
    </row>
    <row r="473" spans="1:14" ht="24" customHeight="1" x14ac:dyDescent="0.2">
      <c r="A473" s="4" t="s">
        <v>47</v>
      </c>
      <c r="B473" s="3" t="s">
        <v>88</v>
      </c>
      <c r="C473" s="3" t="s">
        <v>36</v>
      </c>
      <c r="D473" s="3" t="s">
        <v>27</v>
      </c>
      <c r="E473" s="3" t="s">
        <v>592</v>
      </c>
      <c r="F473" s="3" t="s">
        <v>51</v>
      </c>
      <c r="G473" s="2"/>
      <c r="H473" s="327">
        <v>339.67</v>
      </c>
      <c r="I473" s="67">
        <f>G473+H473</f>
        <v>339.67</v>
      </c>
      <c r="J473" s="327"/>
      <c r="K473" s="327">
        <v>339.67</v>
      </c>
      <c r="L473" s="67">
        <f>J473+K473</f>
        <v>339.67</v>
      </c>
      <c r="M473" s="327">
        <v>339.67</v>
      </c>
      <c r="N473" s="135"/>
    </row>
    <row r="474" spans="1:14" ht="24" customHeight="1" x14ac:dyDescent="0.2">
      <c r="A474" s="4" t="s">
        <v>422</v>
      </c>
      <c r="B474" s="3" t="s">
        <v>88</v>
      </c>
      <c r="C474" s="3" t="s">
        <v>36</v>
      </c>
      <c r="D474" s="3" t="s">
        <v>27</v>
      </c>
      <c r="E474" s="3" t="s">
        <v>424</v>
      </c>
      <c r="F474" s="3"/>
      <c r="G474" s="75">
        <f>G475+G478+G480</f>
        <v>0</v>
      </c>
      <c r="H474" s="327">
        <f>H475+H478+H480</f>
        <v>156.5</v>
      </c>
      <c r="I474" s="327">
        <f t="shared" ref="I474:M474" si="348">I475+I478+I480</f>
        <v>156.5</v>
      </c>
      <c r="J474" s="327">
        <f t="shared" si="348"/>
        <v>0</v>
      </c>
      <c r="K474" s="327">
        <f t="shared" si="348"/>
        <v>99.5</v>
      </c>
      <c r="L474" s="327">
        <f t="shared" si="348"/>
        <v>99.5</v>
      </c>
      <c r="M474" s="327">
        <f t="shared" si="348"/>
        <v>99.5</v>
      </c>
      <c r="N474" s="135"/>
    </row>
    <row r="475" spans="1:14" ht="24" hidden="1" customHeight="1" x14ac:dyDescent="0.2">
      <c r="A475" s="4" t="s">
        <v>589</v>
      </c>
      <c r="B475" s="3" t="s">
        <v>88</v>
      </c>
      <c r="C475" s="3" t="s">
        <v>36</v>
      </c>
      <c r="D475" s="3" t="s">
        <v>27</v>
      </c>
      <c r="E475" s="3" t="s">
        <v>590</v>
      </c>
      <c r="F475" s="3"/>
      <c r="G475" s="75">
        <f>G477+G476</f>
        <v>0</v>
      </c>
      <c r="H475" s="327">
        <f t="shared" ref="H475:M475" si="349">H477+H476</f>
        <v>57</v>
      </c>
      <c r="I475" s="327">
        <f t="shared" si="349"/>
        <v>57</v>
      </c>
      <c r="J475" s="327">
        <f t="shared" si="349"/>
        <v>0</v>
      </c>
      <c r="K475" s="327">
        <f t="shared" si="349"/>
        <v>0</v>
      </c>
      <c r="L475" s="327">
        <f t="shared" si="349"/>
        <v>0</v>
      </c>
      <c r="M475" s="327">
        <f t="shared" si="349"/>
        <v>0</v>
      </c>
      <c r="N475" s="135"/>
    </row>
    <row r="476" spans="1:14" ht="24" hidden="1" customHeight="1" x14ac:dyDescent="0.2">
      <c r="A476" s="4" t="s">
        <v>47</v>
      </c>
      <c r="B476" s="3" t="s">
        <v>88</v>
      </c>
      <c r="C476" s="3" t="s">
        <v>36</v>
      </c>
      <c r="D476" s="3" t="s">
        <v>27</v>
      </c>
      <c r="E476" s="3" t="s">
        <v>590</v>
      </c>
      <c r="F476" s="3" t="s">
        <v>51</v>
      </c>
      <c r="G476" s="2"/>
      <c r="H476" s="327">
        <v>57</v>
      </c>
      <c r="I476" s="67">
        <f>G476+H476</f>
        <v>57</v>
      </c>
      <c r="J476" s="327"/>
      <c r="K476" s="327"/>
      <c r="L476" s="67">
        <f>J476+K476</f>
        <v>0</v>
      </c>
      <c r="M476" s="327"/>
      <c r="N476" s="135"/>
    </row>
    <row r="477" spans="1:14" ht="24" hidden="1" customHeight="1" x14ac:dyDescent="0.2">
      <c r="A477" s="4" t="s">
        <v>77</v>
      </c>
      <c r="B477" s="3" t="s">
        <v>88</v>
      </c>
      <c r="C477" s="3" t="s">
        <v>36</v>
      </c>
      <c r="D477" s="3" t="s">
        <v>27</v>
      </c>
      <c r="E477" s="3" t="s">
        <v>590</v>
      </c>
      <c r="F477" s="3" t="s">
        <v>88</v>
      </c>
      <c r="G477" s="2"/>
      <c r="H477" s="327"/>
      <c r="I477" s="67">
        <f>G477+H477</f>
        <v>0</v>
      </c>
      <c r="J477" s="327"/>
      <c r="K477" s="327"/>
      <c r="L477" s="67">
        <f>J477+K477</f>
        <v>0</v>
      </c>
      <c r="M477" s="327"/>
      <c r="N477" s="135"/>
    </row>
    <row r="478" spans="1:14" ht="48" hidden="1" customHeight="1" x14ac:dyDescent="0.2">
      <c r="A478" s="7" t="s">
        <v>499</v>
      </c>
      <c r="B478" s="3" t="s">
        <v>88</v>
      </c>
      <c r="C478" s="3" t="s">
        <v>36</v>
      </c>
      <c r="D478" s="3" t="s">
        <v>27</v>
      </c>
      <c r="E478" s="3" t="s">
        <v>699</v>
      </c>
      <c r="F478" s="3"/>
      <c r="G478" s="75">
        <f t="shared" ref="G478:M478" si="350">G479</f>
        <v>0</v>
      </c>
      <c r="H478" s="327">
        <f t="shared" si="350"/>
        <v>0</v>
      </c>
      <c r="I478" s="327">
        <f t="shared" si="350"/>
        <v>0</v>
      </c>
      <c r="J478" s="327">
        <f t="shared" si="350"/>
        <v>0</v>
      </c>
      <c r="K478" s="327">
        <f t="shared" si="350"/>
        <v>0</v>
      </c>
      <c r="L478" s="327">
        <f t="shared" si="350"/>
        <v>0</v>
      </c>
      <c r="M478" s="327">
        <f t="shared" si="350"/>
        <v>0</v>
      </c>
      <c r="N478" s="135"/>
    </row>
    <row r="479" spans="1:14" ht="24" hidden="1" customHeight="1" x14ac:dyDescent="0.2">
      <c r="A479" s="4" t="s">
        <v>74</v>
      </c>
      <c r="B479" s="3" t="s">
        <v>88</v>
      </c>
      <c r="C479" s="3" t="s">
        <v>36</v>
      </c>
      <c r="D479" s="3" t="s">
        <v>27</v>
      </c>
      <c r="E479" s="3" t="s">
        <v>699</v>
      </c>
      <c r="F479" s="3" t="s">
        <v>51</v>
      </c>
      <c r="G479" s="2"/>
      <c r="H479" s="327"/>
      <c r="I479" s="67">
        <f>G479+H479</f>
        <v>0</v>
      </c>
      <c r="J479" s="327">
        <v>0</v>
      </c>
      <c r="K479" s="327"/>
      <c r="L479" s="67">
        <f>J479+K479</f>
        <v>0</v>
      </c>
      <c r="M479" s="327"/>
      <c r="N479" s="135"/>
    </row>
    <row r="480" spans="1:14" ht="60" customHeight="1" x14ac:dyDescent="0.2">
      <c r="A480" s="4" t="s">
        <v>487</v>
      </c>
      <c r="B480" s="3" t="s">
        <v>88</v>
      </c>
      <c r="C480" s="3" t="s">
        <v>36</v>
      </c>
      <c r="D480" s="3" t="s">
        <v>27</v>
      </c>
      <c r="E480" s="3" t="s">
        <v>135</v>
      </c>
      <c r="F480" s="3"/>
      <c r="G480" s="75">
        <f t="shared" ref="G480:M480" si="351">G481+G482</f>
        <v>0</v>
      </c>
      <c r="H480" s="327">
        <f t="shared" si="351"/>
        <v>99.5</v>
      </c>
      <c r="I480" s="327">
        <f t="shared" si="351"/>
        <v>99.5</v>
      </c>
      <c r="J480" s="327">
        <f t="shared" si="351"/>
        <v>0</v>
      </c>
      <c r="K480" s="327">
        <f t="shared" si="351"/>
        <v>99.5</v>
      </c>
      <c r="L480" s="327">
        <f t="shared" si="351"/>
        <v>99.5</v>
      </c>
      <c r="M480" s="327">
        <f t="shared" si="351"/>
        <v>99.5</v>
      </c>
      <c r="N480" s="135"/>
    </row>
    <row r="481" spans="1:14" ht="24" hidden="1" customHeight="1" x14ac:dyDescent="0.2">
      <c r="A481" s="4" t="s">
        <v>47</v>
      </c>
      <c r="B481" s="3" t="s">
        <v>88</v>
      </c>
      <c r="C481" s="3" t="s">
        <v>36</v>
      </c>
      <c r="D481" s="3" t="s">
        <v>27</v>
      </c>
      <c r="E481" s="3" t="s">
        <v>135</v>
      </c>
      <c r="F481" s="3" t="s">
        <v>51</v>
      </c>
      <c r="G481" s="2"/>
      <c r="H481" s="327"/>
      <c r="I481" s="67">
        <f>G481+H481</f>
        <v>0</v>
      </c>
      <c r="J481" s="327"/>
      <c r="K481" s="327"/>
      <c r="L481" s="67">
        <f>J481+K481</f>
        <v>0</v>
      </c>
      <c r="M481" s="327"/>
      <c r="N481" s="135"/>
    </row>
    <row r="482" spans="1:14" ht="24" customHeight="1" x14ac:dyDescent="0.2">
      <c r="A482" s="4" t="s">
        <v>77</v>
      </c>
      <c r="B482" s="3" t="s">
        <v>88</v>
      </c>
      <c r="C482" s="3" t="s">
        <v>36</v>
      </c>
      <c r="D482" s="3" t="s">
        <v>27</v>
      </c>
      <c r="E482" s="3" t="s">
        <v>135</v>
      </c>
      <c r="F482" s="3" t="s">
        <v>88</v>
      </c>
      <c r="G482" s="2"/>
      <c r="H482" s="327">
        <v>99.5</v>
      </c>
      <c r="I482" s="67">
        <f>G482+H482</f>
        <v>99.5</v>
      </c>
      <c r="J482" s="327"/>
      <c r="K482" s="327">
        <v>99.5</v>
      </c>
      <c r="L482" s="67">
        <f>J482+K482</f>
        <v>99.5</v>
      </c>
      <c r="M482" s="327">
        <v>99.5</v>
      </c>
      <c r="N482" s="135"/>
    </row>
    <row r="483" spans="1:14" ht="62.25" customHeight="1" x14ac:dyDescent="0.2">
      <c r="A483" s="7" t="s">
        <v>571</v>
      </c>
      <c r="B483" s="3" t="s">
        <v>88</v>
      </c>
      <c r="C483" s="3" t="s">
        <v>36</v>
      </c>
      <c r="D483" s="3" t="s">
        <v>27</v>
      </c>
      <c r="E483" s="3" t="s">
        <v>582</v>
      </c>
      <c r="F483" s="3"/>
      <c r="G483" s="9">
        <f t="shared" ref="G483:M484" si="352">G484</f>
        <v>0</v>
      </c>
      <c r="H483" s="330">
        <f t="shared" si="352"/>
        <v>1943.92</v>
      </c>
      <c r="I483" s="330">
        <f t="shared" si="352"/>
        <v>1943.92</v>
      </c>
      <c r="J483" s="330">
        <f t="shared" si="352"/>
        <v>0</v>
      </c>
      <c r="K483" s="330">
        <f t="shared" si="352"/>
        <v>936.9</v>
      </c>
      <c r="L483" s="330">
        <f t="shared" si="352"/>
        <v>936.9</v>
      </c>
      <c r="M483" s="330">
        <f t="shared" si="352"/>
        <v>1908.96</v>
      </c>
      <c r="N483" s="135"/>
    </row>
    <row r="484" spans="1:14" ht="48" customHeight="1" x14ac:dyDescent="0.2">
      <c r="A484" s="4" t="s">
        <v>140</v>
      </c>
      <c r="B484" s="3" t="s">
        <v>88</v>
      </c>
      <c r="C484" s="3" t="s">
        <v>36</v>
      </c>
      <c r="D484" s="3" t="s">
        <v>27</v>
      </c>
      <c r="E484" s="3" t="s">
        <v>573</v>
      </c>
      <c r="F484" s="3"/>
      <c r="G484" s="9">
        <f t="shared" si="352"/>
        <v>0</v>
      </c>
      <c r="H484" s="330">
        <f t="shared" si="352"/>
        <v>1943.92</v>
      </c>
      <c r="I484" s="330">
        <f t="shared" si="352"/>
        <v>1943.92</v>
      </c>
      <c r="J484" s="330">
        <f t="shared" si="352"/>
        <v>0</v>
      </c>
      <c r="K484" s="330">
        <f t="shared" si="352"/>
        <v>936.9</v>
      </c>
      <c r="L484" s="330">
        <f t="shared" si="352"/>
        <v>936.9</v>
      </c>
      <c r="M484" s="330">
        <f t="shared" si="352"/>
        <v>1908.96</v>
      </c>
      <c r="N484" s="135"/>
    </row>
    <row r="485" spans="1:14" ht="36.75" customHeight="1" x14ac:dyDescent="0.2">
      <c r="A485" s="4" t="s">
        <v>406</v>
      </c>
      <c r="B485" s="3" t="s">
        <v>88</v>
      </c>
      <c r="C485" s="3" t="s">
        <v>36</v>
      </c>
      <c r="D485" s="3" t="s">
        <v>27</v>
      </c>
      <c r="E485" s="3" t="s">
        <v>574</v>
      </c>
      <c r="F485" s="3"/>
      <c r="G485" s="9">
        <f t="shared" ref="G485:M485" si="353">G486+G487</f>
        <v>0</v>
      </c>
      <c r="H485" s="330">
        <f t="shared" si="353"/>
        <v>1943.92</v>
      </c>
      <c r="I485" s="330">
        <f t="shared" si="353"/>
        <v>1943.92</v>
      </c>
      <c r="J485" s="330">
        <f t="shared" si="353"/>
        <v>0</v>
      </c>
      <c r="K485" s="330">
        <f t="shared" si="353"/>
        <v>936.9</v>
      </c>
      <c r="L485" s="330">
        <f t="shared" si="353"/>
        <v>936.9</v>
      </c>
      <c r="M485" s="330">
        <f t="shared" si="353"/>
        <v>1908.96</v>
      </c>
      <c r="N485" s="135"/>
    </row>
    <row r="486" spans="1:14" ht="24" customHeight="1" x14ac:dyDescent="0.2">
      <c r="A486" s="4" t="s">
        <v>47</v>
      </c>
      <c r="B486" s="3" t="s">
        <v>88</v>
      </c>
      <c r="C486" s="3" t="s">
        <v>36</v>
      </c>
      <c r="D486" s="3" t="s">
        <v>27</v>
      </c>
      <c r="E486" s="3" t="s">
        <v>574</v>
      </c>
      <c r="F486" s="3" t="s">
        <v>51</v>
      </c>
      <c r="G486" s="2"/>
      <c r="H486" s="330">
        <f>1688.88</f>
        <v>1688.88</v>
      </c>
      <c r="I486" s="67">
        <f>G486+H486</f>
        <v>1688.88</v>
      </c>
      <c r="J486" s="330"/>
      <c r="K486" s="330">
        <f>1688.88-1106.19+134.13</f>
        <v>716.82</v>
      </c>
      <c r="L486" s="67">
        <f>J486+K486</f>
        <v>716.82</v>
      </c>
      <c r="M486" s="330">
        <v>1688.88</v>
      </c>
      <c r="N486" s="135"/>
    </row>
    <row r="487" spans="1:14" ht="24" customHeight="1" x14ac:dyDescent="0.2">
      <c r="A487" s="4" t="s">
        <v>77</v>
      </c>
      <c r="B487" s="3" t="s">
        <v>88</v>
      </c>
      <c r="C487" s="3" t="s">
        <v>36</v>
      </c>
      <c r="D487" s="3" t="s">
        <v>27</v>
      </c>
      <c r="E487" s="3" t="s">
        <v>574</v>
      </c>
      <c r="F487" s="3" t="s">
        <v>88</v>
      </c>
      <c r="G487" s="2"/>
      <c r="H487" s="330">
        <f>149.5+105.55-0.006</f>
        <v>255.04</v>
      </c>
      <c r="I487" s="67">
        <f>G487+H487</f>
        <v>255.04</v>
      </c>
      <c r="J487" s="330"/>
      <c r="K487" s="330">
        <v>220.08</v>
      </c>
      <c r="L487" s="67">
        <f>J487+K487</f>
        <v>220.08</v>
      </c>
      <c r="M487" s="330">
        <v>220.08</v>
      </c>
      <c r="N487" s="135"/>
    </row>
    <row r="488" spans="1:14" ht="12.75" customHeight="1" x14ac:dyDescent="0.2">
      <c r="A488" s="4" t="s">
        <v>134</v>
      </c>
      <c r="B488" s="3" t="s">
        <v>88</v>
      </c>
      <c r="C488" s="3" t="s">
        <v>36</v>
      </c>
      <c r="D488" s="3" t="s">
        <v>6</v>
      </c>
      <c r="E488" s="3"/>
      <c r="F488" s="3"/>
      <c r="G488" s="78">
        <f>G489+G493</f>
        <v>500</v>
      </c>
      <c r="H488" s="326">
        <f t="shared" ref="H488:M488" si="354">H489+H493</f>
        <v>43.5</v>
      </c>
      <c r="I488" s="326">
        <f t="shared" si="354"/>
        <v>543.5</v>
      </c>
      <c r="J488" s="326">
        <f t="shared" si="354"/>
        <v>500</v>
      </c>
      <c r="K488" s="326">
        <f t="shared" si="354"/>
        <v>-250</v>
      </c>
      <c r="L488" s="326">
        <f t="shared" si="354"/>
        <v>250</v>
      </c>
      <c r="M488" s="326">
        <f t="shared" si="354"/>
        <v>250</v>
      </c>
      <c r="N488" s="135"/>
    </row>
    <row r="489" spans="1:14" ht="54" customHeight="1" x14ac:dyDescent="0.2">
      <c r="A489" s="7" t="s">
        <v>377</v>
      </c>
      <c r="B489" s="3" t="s">
        <v>88</v>
      </c>
      <c r="C489" s="3" t="s">
        <v>36</v>
      </c>
      <c r="D489" s="3" t="s">
        <v>6</v>
      </c>
      <c r="E489" s="3" t="s">
        <v>133</v>
      </c>
      <c r="F489" s="3"/>
      <c r="G489" s="73">
        <f t="shared" ref="G489:M495" si="355">G490</f>
        <v>500</v>
      </c>
      <c r="H489" s="328">
        <f t="shared" si="355"/>
        <v>-500</v>
      </c>
      <c r="I489" s="328">
        <f t="shared" si="355"/>
        <v>0</v>
      </c>
      <c r="J489" s="328">
        <f t="shared" si="355"/>
        <v>500</v>
      </c>
      <c r="K489" s="328">
        <f t="shared" si="355"/>
        <v>-500</v>
      </c>
      <c r="L489" s="328">
        <f t="shared" si="355"/>
        <v>0</v>
      </c>
      <c r="M489" s="328">
        <f t="shared" si="355"/>
        <v>0</v>
      </c>
      <c r="N489" s="135"/>
    </row>
    <row r="490" spans="1:14" ht="24" customHeight="1" x14ac:dyDescent="0.2">
      <c r="A490" s="4" t="s">
        <v>294</v>
      </c>
      <c r="B490" s="3" t="s">
        <v>88</v>
      </c>
      <c r="C490" s="3" t="s">
        <v>36</v>
      </c>
      <c r="D490" s="3" t="s">
        <v>6</v>
      </c>
      <c r="E490" s="3" t="s">
        <v>427</v>
      </c>
      <c r="F490" s="3"/>
      <c r="G490" s="73">
        <f t="shared" si="355"/>
        <v>500</v>
      </c>
      <c r="H490" s="328">
        <f t="shared" si="355"/>
        <v>-500</v>
      </c>
      <c r="I490" s="328">
        <f t="shared" si="355"/>
        <v>0</v>
      </c>
      <c r="J490" s="328">
        <f t="shared" si="355"/>
        <v>500</v>
      </c>
      <c r="K490" s="328">
        <f t="shared" si="355"/>
        <v>-500</v>
      </c>
      <c r="L490" s="328">
        <f t="shared" si="355"/>
        <v>0</v>
      </c>
      <c r="M490" s="328">
        <f t="shared" si="355"/>
        <v>0</v>
      </c>
      <c r="N490" s="135"/>
    </row>
    <row r="491" spans="1:14" ht="24" customHeight="1" x14ac:dyDescent="0.2">
      <c r="A491" s="4" t="s">
        <v>429</v>
      </c>
      <c r="B491" s="3" t="s">
        <v>88</v>
      </c>
      <c r="C491" s="3" t="s">
        <v>36</v>
      </c>
      <c r="D491" s="3" t="s">
        <v>6</v>
      </c>
      <c r="E491" s="3" t="s">
        <v>428</v>
      </c>
      <c r="F491" s="3"/>
      <c r="G491" s="73">
        <f t="shared" si="355"/>
        <v>500</v>
      </c>
      <c r="H491" s="328">
        <f t="shared" si="355"/>
        <v>-500</v>
      </c>
      <c r="I491" s="328">
        <f t="shared" si="355"/>
        <v>0</v>
      </c>
      <c r="J491" s="328">
        <f t="shared" si="355"/>
        <v>500</v>
      </c>
      <c r="K491" s="328">
        <f t="shared" si="355"/>
        <v>-500</v>
      </c>
      <c r="L491" s="328">
        <f t="shared" si="355"/>
        <v>0</v>
      </c>
      <c r="M491" s="328">
        <f t="shared" si="355"/>
        <v>0</v>
      </c>
      <c r="N491" s="135"/>
    </row>
    <row r="492" spans="1:14" ht="24" customHeight="1" x14ac:dyDescent="0.2">
      <c r="A492" s="4" t="s">
        <v>47</v>
      </c>
      <c r="B492" s="3" t="s">
        <v>88</v>
      </c>
      <c r="C492" s="3" t="s">
        <v>36</v>
      </c>
      <c r="D492" s="3" t="s">
        <v>6</v>
      </c>
      <c r="E492" s="3" t="s">
        <v>428</v>
      </c>
      <c r="F492" s="3" t="s">
        <v>51</v>
      </c>
      <c r="G492" s="2">
        <v>500</v>
      </c>
      <c r="H492" s="328">
        <v>-500</v>
      </c>
      <c r="I492" s="67">
        <f>G492+H492</f>
        <v>0</v>
      </c>
      <c r="J492" s="328">
        <v>500</v>
      </c>
      <c r="K492" s="328">
        <v>-500</v>
      </c>
      <c r="L492" s="67">
        <f>J492+K492</f>
        <v>0</v>
      </c>
      <c r="M492" s="328"/>
      <c r="N492" s="135"/>
    </row>
    <row r="493" spans="1:14" ht="61.5" customHeight="1" x14ac:dyDescent="0.2">
      <c r="A493" s="4" t="s">
        <v>586</v>
      </c>
      <c r="B493" s="3" t="s">
        <v>88</v>
      </c>
      <c r="C493" s="3" t="s">
        <v>36</v>
      </c>
      <c r="D493" s="3" t="s">
        <v>6</v>
      </c>
      <c r="E493" s="3" t="s">
        <v>133</v>
      </c>
      <c r="F493" s="3"/>
      <c r="G493" s="73">
        <f t="shared" si="355"/>
        <v>0</v>
      </c>
      <c r="H493" s="328">
        <f t="shared" si="355"/>
        <v>543.5</v>
      </c>
      <c r="I493" s="328">
        <f t="shared" si="355"/>
        <v>543.5</v>
      </c>
      <c r="J493" s="328">
        <f t="shared" si="355"/>
        <v>0</v>
      </c>
      <c r="K493" s="328">
        <f t="shared" si="355"/>
        <v>250</v>
      </c>
      <c r="L493" s="328">
        <f t="shared" si="355"/>
        <v>250</v>
      </c>
      <c r="M493" s="328">
        <f t="shared" si="355"/>
        <v>250</v>
      </c>
      <c r="N493" s="135"/>
    </row>
    <row r="494" spans="1:14" ht="24" customHeight="1" x14ac:dyDescent="0.2">
      <c r="A494" s="4" t="s">
        <v>294</v>
      </c>
      <c r="B494" s="3" t="s">
        <v>88</v>
      </c>
      <c r="C494" s="3" t="s">
        <v>36</v>
      </c>
      <c r="D494" s="3" t="s">
        <v>6</v>
      </c>
      <c r="E494" s="3" t="s">
        <v>427</v>
      </c>
      <c r="F494" s="3"/>
      <c r="G494" s="73">
        <f t="shared" si="355"/>
        <v>0</v>
      </c>
      <c r="H494" s="328">
        <f t="shared" si="355"/>
        <v>543.5</v>
      </c>
      <c r="I494" s="328">
        <f t="shared" si="355"/>
        <v>543.5</v>
      </c>
      <c r="J494" s="328">
        <f t="shared" si="355"/>
        <v>0</v>
      </c>
      <c r="K494" s="328">
        <f t="shared" si="355"/>
        <v>250</v>
      </c>
      <c r="L494" s="328">
        <f t="shared" si="355"/>
        <v>250</v>
      </c>
      <c r="M494" s="328">
        <f t="shared" si="355"/>
        <v>250</v>
      </c>
      <c r="N494" s="135"/>
    </row>
    <row r="495" spans="1:14" ht="24" customHeight="1" x14ac:dyDescent="0.2">
      <c r="A495" s="4" t="s">
        <v>429</v>
      </c>
      <c r="B495" s="3" t="s">
        <v>88</v>
      </c>
      <c r="C495" s="3" t="s">
        <v>36</v>
      </c>
      <c r="D495" s="3" t="s">
        <v>6</v>
      </c>
      <c r="E495" s="3" t="s">
        <v>428</v>
      </c>
      <c r="F495" s="3"/>
      <c r="G495" s="73">
        <f t="shared" si="355"/>
        <v>0</v>
      </c>
      <c r="H495" s="328">
        <f t="shared" si="355"/>
        <v>543.5</v>
      </c>
      <c r="I495" s="328">
        <f t="shared" si="355"/>
        <v>543.5</v>
      </c>
      <c r="J495" s="328">
        <f t="shared" si="355"/>
        <v>0</v>
      </c>
      <c r="K495" s="328">
        <f t="shared" si="355"/>
        <v>250</v>
      </c>
      <c r="L495" s="328">
        <f t="shared" si="355"/>
        <v>250</v>
      </c>
      <c r="M495" s="328">
        <f t="shared" si="355"/>
        <v>250</v>
      </c>
      <c r="N495" s="135"/>
    </row>
    <row r="496" spans="1:14" ht="24" customHeight="1" x14ac:dyDescent="0.2">
      <c r="A496" s="4" t="s">
        <v>47</v>
      </c>
      <c r="B496" s="3" t="s">
        <v>88</v>
      </c>
      <c r="C496" s="3" t="s">
        <v>36</v>
      </c>
      <c r="D496" s="3" t="s">
        <v>6</v>
      </c>
      <c r="E496" s="3" t="s">
        <v>428</v>
      </c>
      <c r="F496" s="3" t="s">
        <v>51</v>
      </c>
      <c r="G496" s="2"/>
      <c r="H496" s="328">
        <f>250+293.5</f>
        <v>543.5</v>
      </c>
      <c r="I496" s="67">
        <f>G496+H496</f>
        <v>543.5</v>
      </c>
      <c r="J496" s="328"/>
      <c r="K496" s="328">
        <v>250</v>
      </c>
      <c r="L496" s="67">
        <f>J496+K496</f>
        <v>250</v>
      </c>
      <c r="M496" s="328">
        <v>250</v>
      </c>
      <c r="N496" s="135"/>
    </row>
    <row r="497" spans="1:14" ht="12.75" hidden="1" customHeight="1" x14ac:dyDescent="0.2">
      <c r="A497" s="4" t="s">
        <v>247</v>
      </c>
      <c r="B497" s="3" t="s">
        <v>88</v>
      </c>
      <c r="C497" s="3" t="s">
        <v>53</v>
      </c>
      <c r="D497" s="3"/>
      <c r="E497" s="3"/>
      <c r="F497" s="3"/>
      <c r="G497" s="73">
        <f t="shared" ref="G497:M501" si="356">G498</f>
        <v>0</v>
      </c>
      <c r="H497" s="328">
        <f t="shared" si="356"/>
        <v>0</v>
      </c>
      <c r="I497" s="328">
        <f t="shared" si="356"/>
        <v>0</v>
      </c>
      <c r="J497" s="328">
        <f t="shared" si="356"/>
        <v>0</v>
      </c>
      <c r="K497" s="328">
        <f t="shared" si="356"/>
        <v>0</v>
      </c>
      <c r="L497" s="328">
        <f t="shared" si="356"/>
        <v>0</v>
      </c>
      <c r="M497" s="328">
        <f t="shared" si="356"/>
        <v>0</v>
      </c>
      <c r="N497" s="135"/>
    </row>
    <row r="498" spans="1:14" ht="18" hidden="1" customHeight="1" x14ac:dyDescent="0.2">
      <c r="A498" s="7" t="s">
        <v>315</v>
      </c>
      <c r="B498" s="3" t="s">
        <v>88</v>
      </c>
      <c r="C498" s="3" t="s">
        <v>53</v>
      </c>
      <c r="D498" s="3" t="s">
        <v>36</v>
      </c>
      <c r="E498" s="3"/>
      <c r="F498" s="3"/>
      <c r="G498" s="73">
        <f t="shared" ref="G498:M498" si="357">G499</f>
        <v>0</v>
      </c>
      <c r="H498" s="328">
        <f t="shared" si="357"/>
        <v>0</v>
      </c>
      <c r="I498" s="328">
        <f t="shared" si="357"/>
        <v>0</v>
      </c>
      <c r="J498" s="328">
        <f t="shared" si="357"/>
        <v>0</v>
      </c>
      <c r="K498" s="328">
        <f t="shared" si="357"/>
        <v>0</v>
      </c>
      <c r="L498" s="328">
        <f t="shared" si="357"/>
        <v>0</v>
      </c>
      <c r="M498" s="328">
        <f t="shared" si="357"/>
        <v>0</v>
      </c>
      <c r="N498" s="135"/>
    </row>
    <row r="499" spans="1:14" ht="58.5" hidden="1" customHeight="1" x14ac:dyDescent="0.2">
      <c r="A499" s="4" t="s">
        <v>586</v>
      </c>
      <c r="B499" s="3" t="s">
        <v>88</v>
      </c>
      <c r="C499" s="3" t="s">
        <v>53</v>
      </c>
      <c r="D499" s="3" t="s">
        <v>36</v>
      </c>
      <c r="E499" s="3" t="s">
        <v>133</v>
      </c>
      <c r="F499" s="3"/>
      <c r="G499" s="73">
        <f t="shared" si="356"/>
        <v>0</v>
      </c>
      <c r="H499" s="328">
        <f t="shared" si="356"/>
        <v>0</v>
      </c>
      <c r="I499" s="328">
        <f t="shared" si="356"/>
        <v>0</v>
      </c>
      <c r="J499" s="328">
        <f t="shared" si="356"/>
        <v>0</v>
      </c>
      <c r="K499" s="328">
        <f t="shared" si="356"/>
        <v>0</v>
      </c>
      <c r="L499" s="328">
        <f t="shared" si="356"/>
        <v>0</v>
      </c>
      <c r="M499" s="328">
        <f t="shared" si="356"/>
        <v>0</v>
      </c>
      <c r="N499" s="135"/>
    </row>
    <row r="500" spans="1:14" ht="24" hidden="1" customHeight="1" x14ac:dyDescent="0.2">
      <c r="A500" s="4" t="s">
        <v>294</v>
      </c>
      <c r="B500" s="3" t="s">
        <v>88</v>
      </c>
      <c r="C500" s="3" t="s">
        <v>53</v>
      </c>
      <c r="D500" s="3" t="s">
        <v>36</v>
      </c>
      <c r="E500" s="3" t="s">
        <v>587</v>
      </c>
      <c r="F500" s="3"/>
      <c r="G500" s="73">
        <f t="shared" si="356"/>
        <v>0</v>
      </c>
      <c r="H500" s="328">
        <f t="shared" si="356"/>
        <v>0</v>
      </c>
      <c r="I500" s="328">
        <f t="shared" si="356"/>
        <v>0</v>
      </c>
      <c r="J500" s="328">
        <f t="shared" si="356"/>
        <v>0</v>
      </c>
      <c r="K500" s="328">
        <f t="shared" si="356"/>
        <v>0</v>
      </c>
      <c r="L500" s="328">
        <f t="shared" si="356"/>
        <v>0</v>
      </c>
      <c r="M500" s="328">
        <f t="shared" si="356"/>
        <v>0</v>
      </c>
      <c r="N500" s="135"/>
    </row>
    <row r="501" spans="1:14" ht="24" hidden="1" customHeight="1" x14ac:dyDescent="0.2">
      <c r="A501" s="4" t="s">
        <v>430</v>
      </c>
      <c r="B501" s="3" t="s">
        <v>88</v>
      </c>
      <c r="C501" s="3" t="s">
        <v>53</v>
      </c>
      <c r="D501" s="3" t="s">
        <v>36</v>
      </c>
      <c r="E501" s="3" t="s">
        <v>592</v>
      </c>
      <c r="F501" s="3"/>
      <c r="G501" s="73">
        <f t="shared" si="356"/>
        <v>0</v>
      </c>
      <c r="H501" s="328">
        <f t="shared" si="356"/>
        <v>0</v>
      </c>
      <c r="I501" s="328">
        <f t="shared" si="356"/>
        <v>0</v>
      </c>
      <c r="J501" s="328">
        <f t="shared" si="356"/>
        <v>0</v>
      </c>
      <c r="K501" s="328">
        <f t="shared" si="356"/>
        <v>0</v>
      </c>
      <c r="L501" s="328">
        <f t="shared" si="356"/>
        <v>0</v>
      </c>
      <c r="M501" s="328">
        <f t="shared" si="356"/>
        <v>0</v>
      </c>
      <c r="N501" s="135"/>
    </row>
    <row r="502" spans="1:14" ht="24" hidden="1" customHeight="1" x14ac:dyDescent="0.2">
      <c r="A502" s="4" t="s">
        <v>47</v>
      </c>
      <c r="B502" s="3" t="s">
        <v>88</v>
      </c>
      <c r="C502" s="3" t="s">
        <v>53</v>
      </c>
      <c r="D502" s="3" t="s">
        <v>36</v>
      </c>
      <c r="E502" s="3" t="s">
        <v>592</v>
      </c>
      <c r="F502" s="3" t="s">
        <v>51</v>
      </c>
      <c r="G502" s="2"/>
      <c r="H502" s="328"/>
      <c r="I502" s="67">
        <f>G502+H502</f>
        <v>0</v>
      </c>
      <c r="J502" s="328">
        <v>0</v>
      </c>
      <c r="K502" s="328"/>
      <c r="L502" s="67">
        <f>J502+K502</f>
        <v>0</v>
      </c>
      <c r="M502" s="328"/>
      <c r="N502" s="135"/>
    </row>
    <row r="503" spans="1:14" ht="12.75" customHeight="1" x14ac:dyDescent="0.2">
      <c r="A503" s="4" t="s">
        <v>244</v>
      </c>
      <c r="B503" s="3" t="s">
        <v>88</v>
      </c>
      <c r="C503" s="3" t="s">
        <v>84</v>
      </c>
      <c r="D503" s="3"/>
      <c r="E503" s="3"/>
      <c r="F503" s="3"/>
      <c r="G503" s="2">
        <f t="shared" ref="G503:I503" si="358">G504</f>
        <v>20700</v>
      </c>
      <c r="H503" s="67">
        <f t="shared" ref="H503" si="359">H504</f>
        <v>-20700</v>
      </c>
      <c r="I503" s="67">
        <f t="shared" si="358"/>
        <v>0</v>
      </c>
      <c r="J503" s="67">
        <f t="shared" ref="J503:M503" si="360">J504</f>
        <v>58152.800000000003</v>
      </c>
      <c r="K503" s="67">
        <f t="shared" si="360"/>
        <v>-58152.800000000003</v>
      </c>
      <c r="L503" s="67">
        <f t="shared" si="360"/>
        <v>0</v>
      </c>
      <c r="M503" s="67">
        <f t="shared" si="360"/>
        <v>0</v>
      </c>
      <c r="N503" s="135"/>
    </row>
    <row r="504" spans="1:14" ht="12.75" customHeight="1" x14ac:dyDescent="0.2">
      <c r="A504" s="4" t="s">
        <v>122</v>
      </c>
      <c r="B504" s="3">
        <v>800</v>
      </c>
      <c r="C504" s="3" t="s">
        <v>84</v>
      </c>
      <c r="D504" s="3" t="s">
        <v>27</v>
      </c>
      <c r="E504" s="3"/>
      <c r="F504" s="3"/>
      <c r="G504" s="2">
        <f>G509+G505+G513</f>
        <v>20700</v>
      </c>
      <c r="H504" s="67">
        <f t="shared" ref="H504:M504" si="361">H509+H505+H513</f>
        <v>-20700</v>
      </c>
      <c r="I504" s="67">
        <f t="shared" si="361"/>
        <v>0</v>
      </c>
      <c r="J504" s="67">
        <f t="shared" si="361"/>
        <v>58152.800000000003</v>
      </c>
      <c r="K504" s="67">
        <f t="shared" si="361"/>
        <v>-58152.800000000003</v>
      </c>
      <c r="L504" s="67">
        <f t="shared" si="361"/>
        <v>0</v>
      </c>
      <c r="M504" s="67">
        <f t="shared" si="361"/>
        <v>0</v>
      </c>
      <c r="N504" s="135"/>
    </row>
    <row r="505" spans="1:14" ht="69.75" customHeight="1" x14ac:dyDescent="0.2">
      <c r="A505" s="4" t="s">
        <v>370</v>
      </c>
      <c r="B505" s="3">
        <v>800</v>
      </c>
      <c r="C505" s="3" t="s">
        <v>84</v>
      </c>
      <c r="D505" s="3" t="s">
        <v>27</v>
      </c>
      <c r="E505" s="3" t="s">
        <v>65</v>
      </c>
      <c r="F505" s="3"/>
      <c r="G505" s="2">
        <f t="shared" ref="G505:M507" si="362">G506</f>
        <v>20000</v>
      </c>
      <c r="H505" s="67">
        <f t="shared" si="362"/>
        <v>-20000</v>
      </c>
      <c r="I505" s="67">
        <f t="shared" si="362"/>
        <v>0</v>
      </c>
      <c r="J505" s="67">
        <f t="shared" si="362"/>
        <v>58152.800000000003</v>
      </c>
      <c r="K505" s="67">
        <f t="shared" si="362"/>
        <v>-58152.800000000003</v>
      </c>
      <c r="L505" s="67">
        <f t="shared" si="362"/>
        <v>0</v>
      </c>
      <c r="M505" s="67">
        <f t="shared" si="362"/>
        <v>0</v>
      </c>
      <c r="N505" s="135"/>
    </row>
    <row r="506" spans="1:14" ht="29.25" customHeight="1" x14ac:dyDescent="0.2">
      <c r="A506" s="4" t="s">
        <v>121</v>
      </c>
      <c r="B506" s="3">
        <v>800</v>
      </c>
      <c r="C506" s="3" t="s">
        <v>84</v>
      </c>
      <c r="D506" s="3" t="s">
        <v>27</v>
      </c>
      <c r="E506" s="3" t="s">
        <v>411</v>
      </c>
      <c r="F506" s="3"/>
      <c r="G506" s="2">
        <f t="shared" si="362"/>
        <v>20000</v>
      </c>
      <c r="H506" s="67">
        <f t="shared" si="362"/>
        <v>-20000</v>
      </c>
      <c r="I506" s="67">
        <f t="shared" si="362"/>
        <v>0</v>
      </c>
      <c r="J506" s="67">
        <f t="shared" si="362"/>
        <v>58152.800000000003</v>
      </c>
      <c r="K506" s="67">
        <f t="shared" si="362"/>
        <v>-58152.800000000003</v>
      </c>
      <c r="L506" s="67">
        <f t="shared" si="362"/>
        <v>0</v>
      </c>
      <c r="M506" s="67">
        <f t="shared" si="362"/>
        <v>0</v>
      </c>
      <c r="N506" s="135"/>
    </row>
    <row r="507" spans="1:14" ht="53.25" customHeight="1" x14ac:dyDescent="0.2">
      <c r="A507" s="4" t="s">
        <v>585</v>
      </c>
      <c r="B507" s="3">
        <v>800</v>
      </c>
      <c r="C507" s="3" t="s">
        <v>84</v>
      </c>
      <c r="D507" s="3" t="s">
        <v>27</v>
      </c>
      <c r="E507" s="3" t="s">
        <v>495</v>
      </c>
      <c r="F507" s="3"/>
      <c r="G507" s="2">
        <f t="shared" si="362"/>
        <v>20000</v>
      </c>
      <c r="H507" s="67">
        <f t="shared" si="362"/>
        <v>-20000</v>
      </c>
      <c r="I507" s="67">
        <f t="shared" si="362"/>
        <v>0</v>
      </c>
      <c r="J507" s="67">
        <f t="shared" si="362"/>
        <v>58152.800000000003</v>
      </c>
      <c r="K507" s="67">
        <f t="shared" si="362"/>
        <v>-58152.800000000003</v>
      </c>
      <c r="L507" s="67">
        <f t="shared" si="362"/>
        <v>0</v>
      </c>
      <c r="M507" s="67">
        <f t="shared" si="362"/>
        <v>0</v>
      </c>
      <c r="N507" s="135"/>
    </row>
    <row r="508" spans="1:14" ht="28.5" customHeight="1" x14ac:dyDescent="0.2">
      <c r="A508" s="4" t="s">
        <v>74</v>
      </c>
      <c r="B508" s="3">
        <v>800</v>
      </c>
      <c r="C508" s="3" t="s">
        <v>84</v>
      </c>
      <c r="D508" s="3" t="s">
        <v>27</v>
      </c>
      <c r="E508" s="3" t="s">
        <v>495</v>
      </c>
      <c r="F508" s="3" t="s">
        <v>73</v>
      </c>
      <c r="G508" s="2">
        <v>20000</v>
      </c>
      <c r="H508" s="67">
        <v>-20000</v>
      </c>
      <c r="I508" s="67">
        <f>G508+H508</f>
        <v>0</v>
      </c>
      <c r="J508" s="67">
        <v>58152.800000000003</v>
      </c>
      <c r="K508" s="67">
        <v>-58152.800000000003</v>
      </c>
      <c r="L508" s="67">
        <f>J508+K508</f>
        <v>0</v>
      </c>
      <c r="M508" s="67"/>
      <c r="N508" s="135"/>
    </row>
    <row r="509" spans="1:14" ht="33.75" hidden="1" customHeight="1" x14ac:dyDescent="0.2">
      <c r="A509" s="4" t="s">
        <v>335</v>
      </c>
      <c r="B509" s="3" t="s">
        <v>88</v>
      </c>
      <c r="C509" s="3" t="s">
        <v>84</v>
      </c>
      <c r="D509" s="3" t="s">
        <v>27</v>
      </c>
      <c r="E509" s="3" t="s">
        <v>60</v>
      </c>
      <c r="F509" s="3"/>
      <c r="G509" s="73">
        <f t="shared" ref="G509:M515" si="363">G510</f>
        <v>700</v>
      </c>
      <c r="H509" s="328">
        <f t="shared" si="363"/>
        <v>-700</v>
      </c>
      <c r="I509" s="328">
        <f t="shared" si="363"/>
        <v>0</v>
      </c>
      <c r="J509" s="328">
        <f t="shared" si="363"/>
        <v>0</v>
      </c>
      <c r="K509" s="328">
        <f t="shared" si="363"/>
        <v>0</v>
      </c>
      <c r="L509" s="328">
        <f t="shared" si="363"/>
        <v>0</v>
      </c>
      <c r="M509" s="328">
        <f t="shared" si="363"/>
        <v>0</v>
      </c>
      <c r="N509" s="135"/>
    </row>
    <row r="510" spans="1:14" ht="30.75" hidden="1" customHeight="1" x14ac:dyDescent="0.2">
      <c r="A510" s="4" t="s">
        <v>120</v>
      </c>
      <c r="B510" s="3" t="s">
        <v>88</v>
      </c>
      <c r="C510" s="3" t="s">
        <v>84</v>
      </c>
      <c r="D510" s="3" t="s">
        <v>27</v>
      </c>
      <c r="E510" s="3" t="s">
        <v>119</v>
      </c>
      <c r="F510" s="3"/>
      <c r="G510" s="73">
        <f t="shared" si="363"/>
        <v>700</v>
      </c>
      <c r="H510" s="328">
        <f t="shared" si="363"/>
        <v>-700</v>
      </c>
      <c r="I510" s="328">
        <f t="shared" si="363"/>
        <v>0</v>
      </c>
      <c r="J510" s="328">
        <f t="shared" si="363"/>
        <v>0</v>
      </c>
      <c r="K510" s="328">
        <f t="shared" si="363"/>
        <v>0</v>
      </c>
      <c r="L510" s="328">
        <f t="shared" si="363"/>
        <v>0</v>
      </c>
      <c r="M510" s="328">
        <f t="shared" si="363"/>
        <v>0</v>
      </c>
      <c r="N510" s="135"/>
    </row>
    <row r="511" spans="1:14" ht="36" hidden="1" x14ac:dyDescent="0.2">
      <c r="A511" s="4" t="s">
        <v>328</v>
      </c>
      <c r="B511" s="3" t="s">
        <v>88</v>
      </c>
      <c r="C511" s="3" t="s">
        <v>84</v>
      </c>
      <c r="D511" s="3" t="s">
        <v>27</v>
      </c>
      <c r="E511" s="3" t="s">
        <v>329</v>
      </c>
      <c r="F511" s="3"/>
      <c r="G511" s="73">
        <f t="shared" si="363"/>
        <v>700</v>
      </c>
      <c r="H511" s="328">
        <f t="shared" si="363"/>
        <v>-700</v>
      </c>
      <c r="I511" s="328">
        <f t="shared" si="363"/>
        <v>0</v>
      </c>
      <c r="J511" s="328">
        <f t="shared" si="363"/>
        <v>0</v>
      </c>
      <c r="K511" s="328">
        <f t="shared" si="363"/>
        <v>0</v>
      </c>
      <c r="L511" s="328">
        <f t="shared" si="363"/>
        <v>0</v>
      </c>
      <c r="M511" s="328">
        <f t="shared" si="363"/>
        <v>0</v>
      </c>
      <c r="N511" s="135"/>
    </row>
    <row r="512" spans="1:14" s="69" customFormat="1" ht="24" hidden="1" x14ac:dyDescent="0.2">
      <c r="A512" s="7" t="s">
        <v>74</v>
      </c>
      <c r="B512" s="3" t="s">
        <v>88</v>
      </c>
      <c r="C512" s="3" t="s">
        <v>84</v>
      </c>
      <c r="D512" s="3" t="s">
        <v>27</v>
      </c>
      <c r="E512" s="3" t="s">
        <v>329</v>
      </c>
      <c r="F512" s="3" t="s">
        <v>73</v>
      </c>
      <c r="G512" s="2">
        <v>700</v>
      </c>
      <c r="H512" s="328">
        <v>-700</v>
      </c>
      <c r="I512" s="67">
        <f>G512+H512</f>
        <v>0</v>
      </c>
      <c r="J512" s="333"/>
      <c r="K512" s="328"/>
      <c r="L512" s="67">
        <f>J512+K512</f>
        <v>0</v>
      </c>
      <c r="M512" s="328"/>
      <c r="N512" s="136"/>
    </row>
    <row r="513" spans="1:14" ht="33.75" hidden="1" customHeight="1" x14ac:dyDescent="0.2">
      <c r="A513" s="4" t="s">
        <v>533</v>
      </c>
      <c r="B513" s="3" t="s">
        <v>88</v>
      </c>
      <c r="C513" s="3" t="s">
        <v>84</v>
      </c>
      <c r="D513" s="3" t="s">
        <v>27</v>
      </c>
      <c r="E513" s="3" t="s">
        <v>606</v>
      </c>
      <c r="F513" s="3"/>
      <c r="G513" s="73">
        <f t="shared" si="363"/>
        <v>0</v>
      </c>
      <c r="H513" s="328">
        <f t="shared" si="363"/>
        <v>0</v>
      </c>
      <c r="I513" s="328">
        <f t="shared" si="363"/>
        <v>0</v>
      </c>
      <c r="J513" s="328">
        <f t="shared" si="363"/>
        <v>0</v>
      </c>
      <c r="K513" s="328">
        <f t="shared" si="363"/>
        <v>0</v>
      </c>
      <c r="L513" s="328">
        <f t="shared" si="363"/>
        <v>0</v>
      </c>
      <c r="M513" s="328">
        <f t="shared" si="363"/>
        <v>0</v>
      </c>
      <c r="N513" s="135"/>
    </row>
    <row r="514" spans="1:14" ht="30" hidden="1" customHeight="1" x14ac:dyDescent="0.2">
      <c r="A514" s="4" t="s">
        <v>593</v>
      </c>
      <c r="B514" s="3" t="s">
        <v>88</v>
      </c>
      <c r="C514" s="3" t="s">
        <v>84</v>
      </c>
      <c r="D514" s="3" t="s">
        <v>27</v>
      </c>
      <c r="E514" s="3" t="s">
        <v>614</v>
      </c>
      <c r="F514" s="3"/>
      <c r="G514" s="73">
        <f t="shared" si="363"/>
        <v>0</v>
      </c>
      <c r="H514" s="328">
        <f t="shared" si="363"/>
        <v>0</v>
      </c>
      <c r="I514" s="328">
        <f t="shared" si="363"/>
        <v>0</v>
      </c>
      <c r="J514" s="328">
        <f t="shared" si="363"/>
        <v>0</v>
      </c>
      <c r="K514" s="328">
        <f t="shared" si="363"/>
        <v>0</v>
      </c>
      <c r="L514" s="328">
        <f t="shared" si="363"/>
        <v>0</v>
      </c>
      <c r="M514" s="328">
        <f t="shared" si="363"/>
        <v>0</v>
      </c>
      <c r="N514" s="135"/>
    </row>
    <row r="515" spans="1:14" ht="36" hidden="1" x14ac:dyDescent="0.2">
      <c r="A515" s="4" t="s">
        <v>328</v>
      </c>
      <c r="B515" s="3" t="s">
        <v>88</v>
      </c>
      <c r="C515" s="3" t="s">
        <v>84</v>
      </c>
      <c r="D515" s="3" t="s">
        <v>27</v>
      </c>
      <c r="E515" s="3" t="s">
        <v>615</v>
      </c>
      <c r="F515" s="3"/>
      <c r="G515" s="73">
        <f t="shared" si="363"/>
        <v>0</v>
      </c>
      <c r="H515" s="328">
        <f t="shared" si="363"/>
        <v>0</v>
      </c>
      <c r="I515" s="328">
        <f t="shared" si="363"/>
        <v>0</v>
      </c>
      <c r="J515" s="328">
        <f t="shared" si="363"/>
        <v>0</v>
      </c>
      <c r="K515" s="328">
        <f t="shared" si="363"/>
        <v>0</v>
      </c>
      <c r="L515" s="328">
        <f t="shared" si="363"/>
        <v>0</v>
      </c>
      <c r="M515" s="328">
        <f t="shared" si="363"/>
        <v>0</v>
      </c>
      <c r="N515" s="135"/>
    </row>
    <row r="516" spans="1:14" s="69" customFormat="1" ht="24" hidden="1" x14ac:dyDescent="0.2">
      <c r="A516" s="7" t="s">
        <v>74</v>
      </c>
      <c r="B516" s="3" t="s">
        <v>88</v>
      </c>
      <c r="C516" s="3" t="s">
        <v>84</v>
      </c>
      <c r="D516" s="3" t="s">
        <v>27</v>
      </c>
      <c r="E516" s="3" t="s">
        <v>615</v>
      </c>
      <c r="F516" s="3" t="s">
        <v>73</v>
      </c>
      <c r="G516" s="2"/>
      <c r="H516" s="328"/>
      <c r="I516" s="67">
        <f>G516+H516</f>
        <v>0</v>
      </c>
      <c r="J516" s="333"/>
      <c r="K516" s="328"/>
      <c r="L516" s="67">
        <f>J516+K516</f>
        <v>0</v>
      </c>
      <c r="M516" s="328"/>
      <c r="N516" s="136"/>
    </row>
    <row r="517" spans="1:14" s="69" customFormat="1" hidden="1" x14ac:dyDescent="0.2">
      <c r="A517" s="4" t="s">
        <v>82</v>
      </c>
      <c r="B517" s="3" t="s">
        <v>88</v>
      </c>
      <c r="C517" s="3" t="s">
        <v>76</v>
      </c>
      <c r="D517" s="3"/>
      <c r="E517" s="3"/>
      <c r="F517" s="3"/>
      <c r="G517" s="2">
        <f>G518</f>
        <v>0</v>
      </c>
      <c r="H517" s="67">
        <f t="shared" ref="H517:M518" si="364">H518</f>
        <v>88</v>
      </c>
      <c r="I517" s="67">
        <f t="shared" si="364"/>
        <v>88</v>
      </c>
      <c r="J517" s="67">
        <f t="shared" si="364"/>
        <v>0</v>
      </c>
      <c r="K517" s="67">
        <f t="shared" si="364"/>
        <v>0</v>
      </c>
      <c r="L517" s="67">
        <f t="shared" si="364"/>
        <v>0</v>
      </c>
      <c r="M517" s="67">
        <f t="shared" si="364"/>
        <v>0</v>
      </c>
      <c r="N517" s="136"/>
    </row>
    <row r="518" spans="1:14" s="69" customFormat="1" hidden="1" x14ac:dyDescent="0.2">
      <c r="A518" s="4" t="s">
        <v>81</v>
      </c>
      <c r="B518" s="3" t="s">
        <v>88</v>
      </c>
      <c r="C518" s="3" t="s">
        <v>76</v>
      </c>
      <c r="D518" s="3" t="s">
        <v>15</v>
      </c>
      <c r="E518" s="3"/>
      <c r="F518" s="3"/>
      <c r="G518" s="2">
        <f>G519</f>
        <v>0</v>
      </c>
      <c r="H518" s="67">
        <f t="shared" si="364"/>
        <v>88</v>
      </c>
      <c r="I518" s="67">
        <f t="shared" si="364"/>
        <v>88</v>
      </c>
      <c r="J518" s="67">
        <f t="shared" si="364"/>
        <v>0</v>
      </c>
      <c r="K518" s="67">
        <f t="shared" si="364"/>
        <v>0</v>
      </c>
      <c r="L518" s="67">
        <f t="shared" si="364"/>
        <v>0</v>
      </c>
      <c r="M518" s="67">
        <f t="shared" si="364"/>
        <v>0</v>
      </c>
      <c r="N518" s="136"/>
    </row>
    <row r="519" spans="1:14" s="69" customFormat="1" ht="48" hidden="1" x14ac:dyDescent="0.2">
      <c r="A519" s="4" t="s">
        <v>557</v>
      </c>
      <c r="B519" s="3" t="s">
        <v>88</v>
      </c>
      <c r="C519" s="3" t="s">
        <v>76</v>
      </c>
      <c r="D519" s="3" t="s">
        <v>15</v>
      </c>
      <c r="E519" s="3" t="s">
        <v>41</v>
      </c>
      <c r="F519" s="3"/>
      <c r="G519" s="73">
        <f>G520</f>
        <v>0</v>
      </c>
      <c r="H519" s="328">
        <f t="shared" ref="H519:M519" si="365">H520</f>
        <v>88</v>
      </c>
      <c r="I519" s="328">
        <f t="shared" si="365"/>
        <v>88</v>
      </c>
      <c r="J519" s="328">
        <f t="shared" si="365"/>
        <v>0</v>
      </c>
      <c r="K519" s="328">
        <f t="shared" si="365"/>
        <v>0</v>
      </c>
      <c r="L519" s="328">
        <f t="shared" si="365"/>
        <v>0</v>
      </c>
      <c r="M519" s="328">
        <f t="shared" si="365"/>
        <v>0</v>
      </c>
      <c r="N519" s="136"/>
    </row>
    <row r="520" spans="1:14" s="69" customFormat="1" ht="24" hidden="1" x14ac:dyDescent="0.2">
      <c r="A520" s="4" t="s">
        <v>648</v>
      </c>
      <c r="B520" s="3" t="s">
        <v>88</v>
      </c>
      <c r="C520" s="3" t="s">
        <v>76</v>
      </c>
      <c r="D520" s="3" t="s">
        <v>15</v>
      </c>
      <c r="E520" s="3" t="s">
        <v>649</v>
      </c>
      <c r="F520" s="3"/>
      <c r="G520" s="73">
        <f t="shared" ref="G520:M521" si="366">G521</f>
        <v>0</v>
      </c>
      <c r="H520" s="328">
        <f t="shared" si="366"/>
        <v>88</v>
      </c>
      <c r="I520" s="328">
        <f t="shared" si="366"/>
        <v>88</v>
      </c>
      <c r="J520" s="328">
        <f t="shared" si="366"/>
        <v>0</v>
      </c>
      <c r="K520" s="328">
        <f t="shared" si="366"/>
        <v>0</v>
      </c>
      <c r="L520" s="328">
        <f t="shared" si="366"/>
        <v>0</v>
      </c>
      <c r="M520" s="328">
        <f t="shared" si="366"/>
        <v>0</v>
      </c>
      <c r="N520" s="136"/>
    </row>
    <row r="521" spans="1:14" s="69" customFormat="1" ht="24" hidden="1" x14ac:dyDescent="0.2">
      <c r="A521" s="4" t="s">
        <v>651</v>
      </c>
      <c r="B521" s="3" t="s">
        <v>647</v>
      </c>
      <c r="C521" s="3" t="s">
        <v>76</v>
      </c>
      <c r="D521" s="3" t="s">
        <v>15</v>
      </c>
      <c r="E521" s="3" t="s">
        <v>650</v>
      </c>
      <c r="F521" s="3"/>
      <c r="G521" s="73">
        <f>G522</f>
        <v>0</v>
      </c>
      <c r="H521" s="328">
        <f t="shared" si="366"/>
        <v>88</v>
      </c>
      <c r="I521" s="328">
        <f t="shared" si="366"/>
        <v>88</v>
      </c>
      <c r="J521" s="328">
        <f t="shared" si="366"/>
        <v>0</v>
      </c>
      <c r="K521" s="328">
        <f t="shared" si="366"/>
        <v>0</v>
      </c>
      <c r="L521" s="328">
        <f t="shared" si="366"/>
        <v>0</v>
      </c>
      <c r="M521" s="328">
        <f t="shared" si="366"/>
        <v>0</v>
      </c>
      <c r="N521" s="136"/>
    </row>
    <row r="522" spans="1:14" s="69" customFormat="1" ht="24" hidden="1" x14ac:dyDescent="0.2">
      <c r="A522" s="4" t="s">
        <v>47</v>
      </c>
      <c r="B522" s="3" t="s">
        <v>88</v>
      </c>
      <c r="C522" s="3" t="s">
        <v>76</v>
      </c>
      <c r="D522" s="3" t="s">
        <v>15</v>
      </c>
      <c r="E522" s="3" t="s">
        <v>650</v>
      </c>
      <c r="F522" s="3" t="s">
        <v>51</v>
      </c>
      <c r="G522" s="2"/>
      <c r="H522" s="328">
        <v>88</v>
      </c>
      <c r="I522" s="67">
        <f>G522+H522</f>
        <v>88</v>
      </c>
      <c r="J522" s="328"/>
      <c r="K522" s="328"/>
      <c r="L522" s="67">
        <f>J522+K522</f>
        <v>0</v>
      </c>
      <c r="M522" s="328"/>
      <c r="N522" s="136"/>
    </row>
    <row r="523" spans="1:14" ht="12.75" customHeight="1" x14ac:dyDescent="0.2">
      <c r="A523" s="4" t="s">
        <v>70</v>
      </c>
      <c r="B523" s="3" t="s">
        <v>88</v>
      </c>
      <c r="C523" s="3" t="s">
        <v>54</v>
      </c>
      <c r="D523" s="3" t="s">
        <v>19</v>
      </c>
      <c r="E523" s="3"/>
      <c r="F523" s="3"/>
      <c r="G523" s="2">
        <f t="shared" ref="G523:M523" si="367">G529+G524</f>
        <v>5534</v>
      </c>
      <c r="H523" s="67">
        <f t="shared" si="367"/>
        <v>-1058.46</v>
      </c>
      <c r="I523" s="67">
        <f t="shared" si="367"/>
        <v>4475.54</v>
      </c>
      <c r="J523" s="67">
        <f t="shared" si="367"/>
        <v>6830.8</v>
      </c>
      <c r="K523" s="67">
        <f t="shared" si="367"/>
        <v>-6303.43</v>
      </c>
      <c r="L523" s="67">
        <f t="shared" si="367"/>
        <v>527.37</v>
      </c>
      <c r="M523" s="67">
        <f t="shared" si="367"/>
        <v>509.87</v>
      </c>
      <c r="N523" s="135"/>
    </row>
    <row r="524" spans="1:14" ht="12.75" customHeight="1" x14ac:dyDescent="0.2">
      <c r="A524" s="4" t="s">
        <v>69</v>
      </c>
      <c r="B524" s="3" t="s">
        <v>88</v>
      </c>
      <c r="C524" s="3" t="s">
        <v>54</v>
      </c>
      <c r="D524" s="3" t="s">
        <v>15</v>
      </c>
      <c r="E524" s="3"/>
      <c r="F524" s="3"/>
      <c r="G524" s="2">
        <f>G525</f>
        <v>500</v>
      </c>
      <c r="H524" s="67">
        <f t="shared" ref="H524:M524" si="368">H525</f>
        <v>-157.63</v>
      </c>
      <c r="I524" s="67">
        <f t="shared" si="368"/>
        <v>342.37</v>
      </c>
      <c r="J524" s="67">
        <f t="shared" si="368"/>
        <v>500</v>
      </c>
      <c r="K524" s="67">
        <f t="shared" si="368"/>
        <v>-157.63</v>
      </c>
      <c r="L524" s="67">
        <f t="shared" si="368"/>
        <v>342.37</v>
      </c>
      <c r="M524" s="67">
        <f t="shared" si="368"/>
        <v>342.37</v>
      </c>
      <c r="N524" s="135"/>
    </row>
    <row r="525" spans="1:14" ht="53.25" customHeight="1" x14ac:dyDescent="0.2">
      <c r="A525" s="4" t="s">
        <v>431</v>
      </c>
      <c r="B525" s="3" t="s">
        <v>88</v>
      </c>
      <c r="C525" s="3" t="s">
        <v>54</v>
      </c>
      <c r="D525" s="3" t="s">
        <v>15</v>
      </c>
      <c r="E525" s="3" t="s">
        <v>57</v>
      </c>
      <c r="F525" s="3"/>
      <c r="G525" s="2">
        <f t="shared" ref="G525:M527" si="369">G526</f>
        <v>500</v>
      </c>
      <c r="H525" s="67">
        <f t="shared" si="369"/>
        <v>-157.63</v>
      </c>
      <c r="I525" s="67">
        <f t="shared" si="369"/>
        <v>342.37</v>
      </c>
      <c r="J525" s="67">
        <f t="shared" si="369"/>
        <v>500</v>
      </c>
      <c r="K525" s="67">
        <f t="shared" si="369"/>
        <v>-157.63</v>
      </c>
      <c r="L525" s="67">
        <f t="shared" si="369"/>
        <v>342.37</v>
      </c>
      <c r="M525" s="67">
        <f t="shared" si="369"/>
        <v>342.37</v>
      </c>
      <c r="N525" s="135"/>
    </row>
    <row r="526" spans="1:14" ht="44.25" customHeight="1" x14ac:dyDescent="0.2">
      <c r="A526" s="4" t="s">
        <v>325</v>
      </c>
      <c r="B526" s="3" t="s">
        <v>88</v>
      </c>
      <c r="C526" s="3" t="s">
        <v>54</v>
      </c>
      <c r="D526" s="3" t="s">
        <v>15</v>
      </c>
      <c r="E526" s="3" t="s">
        <v>432</v>
      </c>
      <c r="F526" s="3"/>
      <c r="G526" s="2">
        <f t="shared" si="369"/>
        <v>500</v>
      </c>
      <c r="H526" s="67">
        <f t="shared" si="369"/>
        <v>-157.63</v>
      </c>
      <c r="I526" s="67">
        <f t="shared" si="369"/>
        <v>342.37</v>
      </c>
      <c r="J526" s="67">
        <f t="shared" si="369"/>
        <v>500</v>
      </c>
      <c r="K526" s="67">
        <f t="shared" si="369"/>
        <v>-157.63</v>
      </c>
      <c r="L526" s="67">
        <f t="shared" si="369"/>
        <v>342.37</v>
      </c>
      <c r="M526" s="67">
        <f t="shared" si="369"/>
        <v>342.37</v>
      </c>
      <c r="N526" s="135"/>
    </row>
    <row r="527" spans="1:14" ht="28.5" customHeight="1" x14ac:dyDescent="0.2">
      <c r="A527" s="7" t="s">
        <v>435</v>
      </c>
      <c r="B527" s="3" t="s">
        <v>88</v>
      </c>
      <c r="C527" s="3" t="s">
        <v>54</v>
      </c>
      <c r="D527" s="3" t="s">
        <v>15</v>
      </c>
      <c r="E527" s="3" t="s">
        <v>436</v>
      </c>
      <c r="F527" s="3"/>
      <c r="G527" s="2">
        <f t="shared" si="369"/>
        <v>500</v>
      </c>
      <c r="H527" s="67">
        <f t="shared" si="369"/>
        <v>-157.63</v>
      </c>
      <c r="I527" s="67">
        <f t="shared" si="369"/>
        <v>342.37</v>
      </c>
      <c r="J527" s="67">
        <f t="shared" si="369"/>
        <v>500</v>
      </c>
      <c r="K527" s="67">
        <f t="shared" si="369"/>
        <v>-157.63</v>
      </c>
      <c r="L527" s="67">
        <f t="shared" si="369"/>
        <v>342.37</v>
      </c>
      <c r="M527" s="67">
        <f t="shared" si="369"/>
        <v>342.37</v>
      </c>
      <c r="N527" s="135"/>
    </row>
    <row r="528" spans="1:14" ht="12.75" customHeight="1" x14ac:dyDescent="0.2">
      <c r="A528" s="7" t="s">
        <v>45</v>
      </c>
      <c r="B528" s="3" t="s">
        <v>88</v>
      </c>
      <c r="C528" s="3" t="s">
        <v>54</v>
      </c>
      <c r="D528" s="3" t="s">
        <v>15</v>
      </c>
      <c r="E528" s="3" t="s">
        <v>436</v>
      </c>
      <c r="F528" s="3" t="s">
        <v>43</v>
      </c>
      <c r="G528" s="2">
        <v>500</v>
      </c>
      <c r="H528" s="328">
        <v>-157.63</v>
      </c>
      <c r="I528" s="67">
        <f>G528+H528</f>
        <v>342.37</v>
      </c>
      <c r="J528" s="328">
        <v>500</v>
      </c>
      <c r="K528" s="328">
        <v>-157.63</v>
      </c>
      <c r="L528" s="67">
        <f>J528+K528</f>
        <v>342.37</v>
      </c>
      <c r="M528" s="328">
        <v>342.37</v>
      </c>
      <c r="N528" s="135"/>
    </row>
    <row r="529" spans="1:14" s="32" customFormat="1" ht="12.75" customHeight="1" x14ac:dyDescent="0.2">
      <c r="A529" s="4" t="s">
        <v>66</v>
      </c>
      <c r="B529" s="3" t="s">
        <v>88</v>
      </c>
      <c r="C529" s="3" t="s">
        <v>54</v>
      </c>
      <c r="D529" s="3" t="s">
        <v>6</v>
      </c>
      <c r="E529" s="3"/>
      <c r="F529" s="3"/>
      <c r="G529" s="2">
        <f t="shared" ref="G529:M529" si="370">G530+G534+G538</f>
        <v>5034</v>
      </c>
      <c r="H529" s="67">
        <f>H530+H534+H538</f>
        <v>-900.83</v>
      </c>
      <c r="I529" s="67">
        <f t="shared" si="370"/>
        <v>4133.17</v>
      </c>
      <c r="J529" s="67">
        <f t="shared" si="370"/>
        <v>6330.8</v>
      </c>
      <c r="K529" s="67">
        <f t="shared" si="370"/>
        <v>-6145.8</v>
      </c>
      <c r="L529" s="67">
        <f t="shared" si="370"/>
        <v>185</v>
      </c>
      <c r="M529" s="67">
        <f t="shared" si="370"/>
        <v>167.5</v>
      </c>
      <c r="N529" s="137"/>
    </row>
    <row r="530" spans="1:14" s="32" customFormat="1" ht="72" x14ac:dyDescent="0.2">
      <c r="A530" s="4" t="s">
        <v>370</v>
      </c>
      <c r="B530" s="3" t="s">
        <v>88</v>
      </c>
      <c r="C530" s="3" t="s">
        <v>54</v>
      </c>
      <c r="D530" s="3" t="s">
        <v>6</v>
      </c>
      <c r="E530" s="3" t="s">
        <v>65</v>
      </c>
      <c r="F530" s="3"/>
      <c r="G530" s="75">
        <f t="shared" ref="G530:M531" si="371">G531</f>
        <v>4934</v>
      </c>
      <c r="H530" s="327">
        <f t="shared" si="371"/>
        <v>-1005.43</v>
      </c>
      <c r="I530" s="327">
        <f t="shared" si="371"/>
        <v>3928.57</v>
      </c>
      <c r="J530" s="327">
        <f t="shared" si="371"/>
        <v>6230.8</v>
      </c>
      <c r="K530" s="327">
        <f t="shared" si="371"/>
        <v>-6230.8</v>
      </c>
      <c r="L530" s="327">
        <f t="shared" si="371"/>
        <v>0</v>
      </c>
      <c r="M530" s="327">
        <f t="shared" si="371"/>
        <v>0</v>
      </c>
      <c r="N530" s="137"/>
    </row>
    <row r="531" spans="1:14" s="32" customFormat="1" ht="24" x14ac:dyDescent="0.2">
      <c r="A531" s="4" t="s">
        <v>437</v>
      </c>
      <c r="B531" s="3" t="s">
        <v>88</v>
      </c>
      <c r="C531" s="3" t="s">
        <v>54</v>
      </c>
      <c r="D531" s="3" t="s">
        <v>6</v>
      </c>
      <c r="E531" s="3" t="s">
        <v>411</v>
      </c>
      <c r="F531" s="3"/>
      <c r="G531" s="75">
        <f t="shared" si="371"/>
        <v>4934</v>
      </c>
      <c r="H531" s="327">
        <f>H532</f>
        <v>-1005.43</v>
      </c>
      <c r="I531" s="327">
        <f t="shared" si="371"/>
        <v>3928.57</v>
      </c>
      <c r="J531" s="327">
        <f t="shared" si="371"/>
        <v>6230.8</v>
      </c>
      <c r="K531" s="327">
        <f t="shared" si="371"/>
        <v>-6230.8</v>
      </c>
      <c r="L531" s="327">
        <f t="shared" si="371"/>
        <v>0</v>
      </c>
      <c r="M531" s="327">
        <f t="shared" si="371"/>
        <v>0</v>
      </c>
      <c r="N531" s="137"/>
    </row>
    <row r="532" spans="1:14" s="32" customFormat="1" ht="60" x14ac:dyDescent="0.2">
      <c r="A532" s="4" t="s">
        <v>594</v>
      </c>
      <c r="B532" s="3" t="s">
        <v>88</v>
      </c>
      <c r="C532" s="3" t="s">
        <v>54</v>
      </c>
      <c r="D532" s="3" t="s">
        <v>6</v>
      </c>
      <c r="E532" s="3" t="s">
        <v>64</v>
      </c>
      <c r="F532" s="3"/>
      <c r="G532" s="75">
        <f t="shared" ref="G532:M532" si="372">G533</f>
        <v>4934</v>
      </c>
      <c r="H532" s="327">
        <f t="shared" si="372"/>
        <v>-1005.43</v>
      </c>
      <c r="I532" s="327">
        <f t="shared" si="372"/>
        <v>3928.57</v>
      </c>
      <c r="J532" s="327">
        <f t="shared" si="372"/>
        <v>6230.8</v>
      </c>
      <c r="K532" s="327">
        <f t="shared" si="372"/>
        <v>-6230.8</v>
      </c>
      <c r="L532" s="327">
        <f t="shared" si="372"/>
        <v>0</v>
      </c>
      <c r="M532" s="327">
        <f t="shared" si="372"/>
        <v>0</v>
      </c>
      <c r="N532" s="137"/>
    </row>
    <row r="533" spans="1:14" s="32" customFormat="1" ht="24" x14ac:dyDescent="0.2">
      <c r="A533" s="4" t="s">
        <v>45</v>
      </c>
      <c r="B533" s="3" t="s">
        <v>88</v>
      </c>
      <c r="C533" s="3" t="s">
        <v>54</v>
      </c>
      <c r="D533" s="3" t="s">
        <v>6</v>
      </c>
      <c r="E533" s="3" t="s">
        <v>64</v>
      </c>
      <c r="F533" s="3" t="s">
        <v>43</v>
      </c>
      <c r="G533" s="2">
        <v>4934</v>
      </c>
      <c r="H533" s="327">
        <f>-1084+78.57</f>
        <v>-1005.43</v>
      </c>
      <c r="I533" s="67">
        <f>G533+H533</f>
        <v>3928.57</v>
      </c>
      <c r="J533" s="327">
        <v>6230.8</v>
      </c>
      <c r="K533" s="327">
        <v>-6230.8</v>
      </c>
      <c r="L533" s="67">
        <f>J533+K533</f>
        <v>0</v>
      </c>
      <c r="M533" s="327"/>
      <c r="N533" s="137"/>
    </row>
    <row r="534" spans="1:14" s="32" customFormat="1" ht="24" customHeight="1" x14ac:dyDescent="0.2">
      <c r="A534" s="4" t="s">
        <v>374</v>
      </c>
      <c r="B534" s="3" t="s">
        <v>88</v>
      </c>
      <c r="C534" s="3" t="s">
        <v>54</v>
      </c>
      <c r="D534" s="3" t="s">
        <v>6</v>
      </c>
      <c r="E534" s="3" t="s">
        <v>41</v>
      </c>
      <c r="F534" s="3"/>
      <c r="G534" s="75">
        <f t="shared" ref="G534:M535" si="373">G535</f>
        <v>100</v>
      </c>
      <c r="H534" s="327">
        <f t="shared" si="373"/>
        <v>-100</v>
      </c>
      <c r="I534" s="327">
        <f t="shared" si="373"/>
        <v>0</v>
      </c>
      <c r="J534" s="327">
        <f t="shared" si="373"/>
        <v>100</v>
      </c>
      <c r="K534" s="327">
        <f t="shared" si="373"/>
        <v>-100</v>
      </c>
      <c r="L534" s="327">
        <f t="shared" si="373"/>
        <v>0</v>
      </c>
      <c r="M534" s="327">
        <f t="shared" si="373"/>
        <v>0</v>
      </c>
      <c r="N534" s="137"/>
    </row>
    <row r="535" spans="1:14" s="32" customFormat="1" ht="36" customHeight="1" x14ac:dyDescent="0.2">
      <c r="A535" s="4" t="s">
        <v>272</v>
      </c>
      <c r="B535" s="3" t="s">
        <v>88</v>
      </c>
      <c r="C535" s="3" t="s">
        <v>54</v>
      </c>
      <c r="D535" s="3" t="s">
        <v>6</v>
      </c>
      <c r="E535" s="3" t="s">
        <v>446</v>
      </c>
      <c r="F535" s="3"/>
      <c r="G535" s="75">
        <f>G536</f>
        <v>100</v>
      </c>
      <c r="H535" s="327">
        <f t="shared" si="373"/>
        <v>-100</v>
      </c>
      <c r="I535" s="327">
        <f t="shared" si="373"/>
        <v>0</v>
      </c>
      <c r="J535" s="327">
        <f t="shared" si="373"/>
        <v>100</v>
      </c>
      <c r="K535" s="327">
        <f t="shared" si="373"/>
        <v>-100</v>
      </c>
      <c r="L535" s="327">
        <f t="shared" si="373"/>
        <v>0</v>
      </c>
      <c r="M535" s="327">
        <f t="shared" si="373"/>
        <v>0</v>
      </c>
      <c r="N535" s="137"/>
    </row>
    <row r="536" spans="1:14" s="32" customFormat="1" ht="36" customHeight="1" x14ac:dyDescent="0.2">
      <c r="A536" s="4" t="s">
        <v>439</v>
      </c>
      <c r="B536" s="3" t="s">
        <v>88</v>
      </c>
      <c r="C536" s="3" t="s">
        <v>54</v>
      </c>
      <c r="D536" s="3" t="s">
        <v>6</v>
      </c>
      <c r="E536" s="3" t="s">
        <v>504</v>
      </c>
      <c r="F536" s="3"/>
      <c r="G536" s="75">
        <f t="shared" ref="G536:M536" si="374">G537</f>
        <v>100</v>
      </c>
      <c r="H536" s="327">
        <f t="shared" si="374"/>
        <v>-100</v>
      </c>
      <c r="I536" s="327">
        <f t="shared" si="374"/>
        <v>0</v>
      </c>
      <c r="J536" s="327">
        <f t="shared" si="374"/>
        <v>100</v>
      </c>
      <c r="K536" s="327">
        <f t="shared" si="374"/>
        <v>-100</v>
      </c>
      <c r="L536" s="327">
        <f t="shared" si="374"/>
        <v>0</v>
      </c>
      <c r="M536" s="327">
        <f t="shared" si="374"/>
        <v>0</v>
      </c>
      <c r="N536" s="137"/>
    </row>
    <row r="537" spans="1:14" s="32" customFormat="1" ht="12.75" customHeight="1" x14ac:dyDescent="0.2">
      <c r="A537" s="7" t="s">
        <v>45</v>
      </c>
      <c r="B537" s="3" t="s">
        <v>88</v>
      </c>
      <c r="C537" s="3" t="s">
        <v>54</v>
      </c>
      <c r="D537" s="3" t="s">
        <v>6</v>
      </c>
      <c r="E537" s="3" t="s">
        <v>504</v>
      </c>
      <c r="F537" s="3" t="s">
        <v>43</v>
      </c>
      <c r="G537" s="2">
        <v>100</v>
      </c>
      <c r="H537" s="327">
        <v>-100</v>
      </c>
      <c r="I537" s="67">
        <f>G537+H537</f>
        <v>0</v>
      </c>
      <c r="J537" s="327">
        <v>100</v>
      </c>
      <c r="K537" s="327">
        <v>-100</v>
      </c>
      <c r="L537" s="67">
        <f>J537+K537</f>
        <v>0</v>
      </c>
      <c r="M537" s="327"/>
      <c r="N537" s="137"/>
    </row>
    <row r="538" spans="1:14" s="32" customFormat="1" ht="51.75" customHeight="1" x14ac:dyDescent="0.2">
      <c r="A538" s="4" t="s">
        <v>431</v>
      </c>
      <c r="B538" s="3" t="s">
        <v>88</v>
      </c>
      <c r="C538" s="3" t="s">
        <v>54</v>
      </c>
      <c r="D538" s="3" t="s">
        <v>6</v>
      </c>
      <c r="E538" s="3" t="s">
        <v>57</v>
      </c>
      <c r="F538" s="3"/>
      <c r="G538" s="75">
        <f t="shared" ref="G538:L538" si="375">G539+G544</f>
        <v>0</v>
      </c>
      <c r="H538" s="327">
        <f t="shared" ref="H538:I538" si="376">H539+H544</f>
        <v>204.6</v>
      </c>
      <c r="I538" s="327">
        <f t="shared" si="376"/>
        <v>204.6</v>
      </c>
      <c r="J538" s="327">
        <f t="shared" si="375"/>
        <v>0</v>
      </c>
      <c r="K538" s="327">
        <f t="shared" si="375"/>
        <v>185</v>
      </c>
      <c r="L538" s="327">
        <f t="shared" si="375"/>
        <v>185</v>
      </c>
      <c r="M538" s="327">
        <f t="shared" ref="M538" si="377">M539+M544</f>
        <v>167.5</v>
      </c>
      <c r="N538" s="137"/>
    </row>
    <row r="539" spans="1:14" s="32" customFormat="1" ht="39.75" customHeight="1" x14ac:dyDescent="0.2">
      <c r="A539" s="7" t="s">
        <v>55</v>
      </c>
      <c r="B539" s="3" t="s">
        <v>88</v>
      </c>
      <c r="C539" s="3" t="s">
        <v>54</v>
      </c>
      <c r="D539" s="3" t="s">
        <v>6</v>
      </c>
      <c r="E539" s="3" t="s">
        <v>362</v>
      </c>
      <c r="F539" s="3"/>
      <c r="G539" s="75">
        <f>G540+G542</f>
        <v>0</v>
      </c>
      <c r="H539" s="327">
        <f t="shared" ref="H539:M539" si="378">H540+H542</f>
        <v>204.6</v>
      </c>
      <c r="I539" s="327">
        <f t="shared" si="378"/>
        <v>204.6</v>
      </c>
      <c r="J539" s="327">
        <f t="shared" si="378"/>
        <v>0</v>
      </c>
      <c r="K539" s="327">
        <f t="shared" si="378"/>
        <v>185</v>
      </c>
      <c r="L539" s="327">
        <f t="shared" si="378"/>
        <v>185</v>
      </c>
      <c r="M539" s="327">
        <f t="shared" si="378"/>
        <v>167.5</v>
      </c>
      <c r="N539" s="137"/>
    </row>
    <row r="540" spans="1:14" s="32" customFormat="1" ht="58.5" customHeight="1" x14ac:dyDescent="0.2">
      <c r="A540" s="4" t="s">
        <v>488</v>
      </c>
      <c r="B540" s="3" t="s">
        <v>88</v>
      </c>
      <c r="C540" s="3" t="s">
        <v>54</v>
      </c>
      <c r="D540" s="3" t="s">
        <v>6</v>
      </c>
      <c r="E540" s="3" t="s">
        <v>62</v>
      </c>
      <c r="F540" s="3"/>
      <c r="G540" s="75">
        <f t="shared" ref="G540:M542" si="379">G541</f>
        <v>0</v>
      </c>
      <c r="H540" s="327">
        <f t="shared" si="379"/>
        <v>87</v>
      </c>
      <c r="I540" s="327">
        <f t="shared" si="379"/>
        <v>87</v>
      </c>
      <c r="J540" s="327">
        <f t="shared" si="379"/>
        <v>0</v>
      </c>
      <c r="K540" s="327">
        <f t="shared" si="379"/>
        <v>100.9</v>
      </c>
      <c r="L540" s="327">
        <f t="shared" si="379"/>
        <v>100.9</v>
      </c>
      <c r="M540" s="327">
        <f t="shared" si="379"/>
        <v>122.2</v>
      </c>
      <c r="N540" s="137"/>
    </row>
    <row r="541" spans="1:14" s="32" customFormat="1" ht="12.75" customHeight="1" x14ac:dyDescent="0.2">
      <c r="A541" s="7" t="s">
        <v>45</v>
      </c>
      <c r="B541" s="3" t="s">
        <v>88</v>
      </c>
      <c r="C541" s="3" t="s">
        <v>54</v>
      </c>
      <c r="D541" s="3" t="s">
        <v>6</v>
      </c>
      <c r="E541" s="3" t="s">
        <v>62</v>
      </c>
      <c r="F541" s="3" t="s">
        <v>43</v>
      </c>
      <c r="G541" s="2"/>
      <c r="H541" s="327">
        <v>87</v>
      </c>
      <c r="I541" s="67">
        <f>G541+H541</f>
        <v>87</v>
      </c>
      <c r="J541" s="327">
        <v>0</v>
      </c>
      <c r="K541" s="327">
        <v>100.9</v>
      </c>
      <c r="L541" s="67">
        <f>J541+K541</f>
        <v>100.9</v>
      </c>
      <c r="M541" s="327">
        <v>122.2</v>
      </c>
      <c r="N541" s="137"/>
    </row>
    <row r="542" spans="1:14" s="32" customFormat="1" ht="58.5" customHeight="1" x14ac:dyDescent="0.2">
      <c r="A542" s="4" t="s">
        <v>646</v>
      </c>
      <c r="B542" s="3" t="s">
        <v>88</v>
      </c>
      <c r="C542" s="3" t="s">
        <v>54</v>
      </c>
      <c r="D542" s="3" t="s">
        <v>6</v>
      </c>
      <c r="E542" s="3" t="s">
        <v>645</v>
      </c>
      <c r="F542" s="3"/>
      <c r="G542" s="75">
        <f t="shared" si="379"/>
        <v>0</v>
      </c>
      <c r="H542" s="327">
        <f t="shared" si="379"/>
        <v>117.6</v>
      </c>
      <c r="I542" s="327">
        <f t="shared" si="379"/>
        <v>117.6</v>
      </c>
      <c r="J542" s="327">
        <f t="shared" si="379"/>
        <v>0</v>
      </c>
      <c r="K542" s="327">
        <f t="shared" si="379"/>
        <v>84.1</v>
      </c>
      <c r="L542" s="327">
        <f t="shared" si="379"/>
        <v>84.1</v>
      </c>
      <c r="M542" s="327">
        <f t="shared" si="379"/>
        <v>45.3</v>
      </c>
      <c r="N542" s="137"/>
    </row>
    <row r="543" spans="1:14" s="32" customFormat="1" ht="12.75" customHeight="1" x14ac:dyDescent="0.2">
      <c r="A543" s="7" t="s">
        <v>45</v>
      </c>
      <c r="B543" s="3" t="s">
        <v>88</v>
      </c>
      <c r="C543" s="3" t="s">
        <v>54</v>
      </c>
      <c r="D543" s="3" t="s">
        <v>6</v>
      </c>
      <c r="E543" s="3" t="s">
        <v>645</v>
      </c>
      <c r="F543" s="3" t="s">
        <v>43</v>
      </c>
      <c r="G543" s="2"/>
      <c r="H543" s="327">
        <v>117.6</v>
      </c>
      <c r="I543" s="67">
        <f>G543+H543</f>
        <v>117.6</v>
      </c>
      <c r="J543" s="327">
        <v>0</v>
      </c>
      <c r="K543" s="327">
        <v>84.1</v>
      </c>
      <c r="L543" s="67">
        <f>J543+K543</f>
        <v>84.1</v>
      </c>
      <c r="M543" s="327">
        <v>45.3</v>
      </c>
      <c r="N543" s="137"/>
    </row>
    <row r="544" spans="1:14" s="32" customFormat="1" ht="45.75" hidden="1" customHeight="1" x14ac:dyDescent="0.2">
      <c r="A544" s="4" t="s">
        <v>325</v>
      </c>
      <c r="B544" s="3" t="s">
        <v>88</v>
      </c>
      <c r="C544" s="3" t="s">
        <v>54</v>
      </c>
      <c r="D544" s="3" t="s">
        <v>6</v>
      </c>
      <c r="E544" s="3" t="s">
        <v>432</v>
      </c>
      <c r="F544" s="3"/>
      <c r="G544" s="2">
        <f t="shared" ref="G544:M545" si="380">G545</f>
        <v>0</v>
      </c>
      <c r="H544" s="67">
        <f t="shared" si="380"/>
        <v>0</v>
      </c>
      <c r="I544" s="67">
        <f t="shared" si="380"/>
        <v>0</v>
      </c>
      <c r="J544" s="67">
        <f t="shared" si="380"/>
        <v>0</v>
      </c>
      <c r="K544" s="67">
        <f t="shared" si="380"/>
        <v>0</v>
      </c>
      <c r="L544" s="67">
        <f t="shared" si="380"/>
        <v>0</v>
      </c>
      <c r="M544" s="67">
        <f t="shared" si="380"/>
        <v>0</v>
      </c>
      <c r="N544" s="137"/>
    </row>
    <row r="545" spans="1:14" s="32" customFormat="1" ht="51.75" hidden="1" customHeight="1" x14ac:dyDescent="0.2">
      <c r="A545" s="4" t="s">
        <v>441</v>
      </c>
      <c r="B545" s="3" t="s">
        <v>88</v>
      </c>
      <c r="C545" s="3" t="s">
        <v>54</v>
      </c>
      <c r="D545" s="3" t="s">
        <v>6</v>
      </c>
      <c r="E545" s="3" t="s">
        <v>440</v>
      </c>
      <c r="F545" s="3"/>
      <c r="G545" s="2">
        <f t="shared" si="380"/>
        <v>0</v>
      </c>
      <c r="H545" s="67">
        <f t="shared" si="380"/>
        <v>0</v>
      </c>
      <c r="I545" s="67">
        <f t="shared" si="380"/>
        <v>0</v>
      </c>
      <c r="J545" s="67">
        <f t="shared" si="380"/>
        <v>0</v>
      </c>
      <c r="K545" s="67">
        <f t="shared" si="380"/>
        <v>0</v>
      </c>
      <c r="L545" s="67">
        <f t="shared" si="380"/>
        <v>0</v>
      </c>
      <c r="M545" s="67">
        <f t="shared" si="380"/>
        <v>0</v>
      </c>
      <c r="N545" s="137"/>
    </row>
    <row r="546" spans="1:14" s="32" customFormat="1" ht="30.75" hidden="1" customHeight="1" x14ac:dyDescent="0.2">
      <c r="A546" s="4" t="s">
        <v>45</v>
      </c>
      <c r="B546" s="3" t="s">
        <v>88</v>
      </c>
      <c r="C546" s="3" t="s">
        <v>54</v>
      </c>
      <c r="D546" s="3" t="s">
        <v>6</v>
      </c>
      <c r="E546" s="3" t="s">
        <v>440</v>
      </c>
      <c r="F546" s="3" t="s">
        <v>43</v>
      </c>
      <c r="G546" s="2"/>
      <c r="H546" s="328"/>
      <c r="I546" s="67">
        <f>G546+H546</f>
        <v>0</v>
      </c>
      <c r="J546" s="328"/>
      <c r="K546" s="328"/>
      <c r="L546" s="67">
        <f>J546+K546</f>
        <v>0</v>
      </c>
      <c r="M546" s="328"/>
      <c r="N546" s="137"/>
    </row>
    <row r="547" spans="1:14" s="32" customFormat="1" ht="12.75" customHeight="1" x14ac:dyDescent="0.2">
      <c r="A547" s="4" t="s">
        <v>33</v>
      </c>
      <c r="B547" s="3" t="s">
        <v>88</v>
      </c>
      <c r="C547" s="3" t="s">
        <v>28</v>
      </c>
      <c r="D547" s="3"/>
      <c r="E547" s="3"/>
      <c r="F547" s="3"/>
      <c r="G547" s="78">
        <f t="shared" ref="G547:M551" si="381">G548</f>
        <v>1569.92</v>
      </c>
      <c r="H547" s="326">
        <f t="shared" si="381"/>
        <v>-144.41</v>
      </c>
      <c r="I547" s="326">
        <f t="shared" si="381"/>
        <v>1425.51</v>
      </c>
      <c r="J547" s="326">
        <f t="shared" si="381"/>
        <v>1569.92</v>
      </c>
      <c r="K547" s="326">
        <f t="shared" si="381"/>
        <v>-144.41</v>
      </c>
      <c r="L547" s="326">
        <f t="shared" si="381"/>
        <v>1425.51</v>
      </c>
      <c r="M547" s="326">
        <f t="shared" si="381"/>
        <v>1425.51</v>
      </c>
      <c r="N547" s="137"/>
    </row>
    <row r="548" spans="1:14" s="32" customFormat="1" ht="12.75" customHeight="1" x14ac:dyDescent="0.2">
      <c r="A548" s="4" t="s">
        <v>32</v>
      </c>
      <c r="B548" s="3" t="s">
        <v>88</v>
      </c>
      <c r="C548" s="3" t="s">
        <v>28</v>
      </c>
      <c r="D548" s="3" t="s">
        <v>27</v>
      </c>
      <c r="E548" s="3"/>
      <c r="F548" s="3"/>
      <c r="G548" s="78">
        <f t="shared" si="381"/>
        <v>1569.92</v>
      </c>
      <c r="H548" s="326">
        <f t="shared" si="381"/>
        <v>-144.41</v>
      </c>
      <c r="I548" s="326">
        <f t="shared" si="381"/>
        <v>1425.51</v>
      </c>
      <c r="J548" s="326">
        <f t="shared" si="381"/>
        <v>1569.92</v>
      </c>
      <c r="K548" s="326">
        <f t="shared" si="381"/>
        <v>-144.41</v>
      </c>
      <c r="L548" s="326">
        <f t="shared" si="381"/>
        <v>1425.51</v>
      </c>
      <c r="M548" s="326">
        <f t="shared" si="381"/>
        <v>1425.51</v>
      </c>
      <c r="N548" s="137"/>
    </row>
    <row r="549" spans="1:14" s="32" customFormat="1" ht="44.25" customHeight="1" x14ac:dyDescent="0.2">
      <c r="A549" s="7" t="s">
        <v>595</v>
      </c>
      <c r="B549" s="3" t="s">
        <v>88</v>
      </c>
      <c r="C549" s="3" t="s">
        <v>28</v>
      </c>
      <c r="D549" s="3" t="s">
        <v>27</v>
      </c>
      <c r="E549" s="3" t="s">
        <v>31</v>
      </c>
      <c r="F549" s="3"/>
      <c r="G549" s="75">
        <f t="shared" si="381"/>
        <v>1569.92</v>
      </c>
      <c r="H549" s="327">
        <f t="shared" si="381"/>
        <v>-144.41</v>
      </c>
      <c r="I549" s="327">
        <f t="shared" si="381"/>
        <v>1425.51</v>
      </c>
      <c r="J549" s="327">
        <f t="shared" si="381"/>
        <v>1569.92</v>
      </c>
      <c r="K549" s="327">
        <f t="shared" si="381"/>
        <v>-144.41</v>
      </c>
      <c r="L549" s="327">
        <f t="shared" si="381"/>
        <v>1425.51</v>
      </c>
      <c r="M549" s="327">
        <f t="shared" si="381"/>
        <v>1425.51</v>
      </c>
      <c r="N549" s="137"/>
    </row>
    <row r="550" spans="1:14" s="32" customFormat="1" ht="40.5" customHeight="1" x14ac:dyDescent="0.2">
      <c r="A550" s="4" t="s">
        <v>30</v>
      </c>
      <c r="B550" s="3" t="s">
        <v>88</v>
      </c>
      <c r="C550" s="3" t="s">
        <v>28</v>
      </c>
      <c r="D550" s="3" t="s">
        <v>27</v>
      </c>
      <c r="E550" s="3" t="s">
        <v>442</v>
      </c>
      <c r="F550" s="3"/>
      <c r="G550" s="75">
        <f t="shared" si="381"/>
        <v>1569.92</v>
      </c>
      <c r="H550" s="327">
        <f t="shared" si="381"/>
        <v>-144.41</v>
      </c>
      <c r="I550" s="327">
        <f t="shared" si="381"/>
        <v>1425.51</v>
      </c>
      <c r="J550" s="327">
        <f t="shared" si="381"/>
        <v>1569.92</v>
      </c>
      <c r="K550" s="327">
        <f t="shared" si="381"/>
        <v>-144.41</v>
      </c>
      <c r="L550" s="327">
        <f t="shared" si="381"/>
        <v>1425.51</v>
      </c>
      <c r="M550" s="327">
        <f t="shared" si="381"/>
        <v>1425.51</v>
      </c>
      <c r="N550" s="137"/>
    </row>
    <row r="551" spans="1:14" s="32" customFormat="1" ht="27.75" customHeight="1" x14ac:dyDescent="0.2">
      <c r="A551" s="7" t="s">
        <v>443</v>
      </c>
      <c r="B551" s="3" t="s">
        <v>88</v>
      </c>
      <c r="C551" s="3" t="s">
        <v>28</v>
      </c>
      <c r="D551" s="3" t="s">
        <v>27</v>
      </c>
      <c r="E551" s="3" t="s">
        <v>444</v>
      </c>
      <c r="F551" s="3"/>
      <c r="G551" s="75">
        <f t="shared" si="381"/>
        <v>1569.92</v>
      </c>
      <c r="H551" s="327">
        <f t="shared" si="381"/>
        <v>-144.41</v>
      </c>
      <c r="I551" s="327">
        <f t="shared" si="381"/>
        <v>1425.51</v>
      </c>
      <c r="J551" s="327">
        <f t="shared" si="381"/>
        <v>1569.92</v>
      </c>
      <c r="K551" s="327">
        <f t="shared" si="381"/>
        <v>-144.41</v>
      </c>
      <c r="L551" s="327">
        <f t="shared" si="381"/>
        <v>1425.51</v>
      </c>
      <c r="M551" s="327">
        <f t="shared" si="381"/>
        <v>1425.51</v>
      </c>
      <c r="N551" s="137"/>
    </row>
    <row r="552" spans="1:14" s="32" customFormat="1" ht="38.25" customHeight="1" x14ac:dyDescent="0.2">
      <c r="A552" s="1" t="s">
        <v>29</v>
      </c>
      <c r="B552" s="3" t="s">
        <v>88</v>
      </c>
      <c r="C552" s="3" t="s">
        <v>28</v>
      </c>
      <c r="D552" s="3" t="s">
        <v>27</v>
      </c>
      <c r="E552" s="3" t="s">
        <v>444</v>
      </c>
      <c r="F552" s="3" t="s">
        <v>26</v>
      </c>
      <c r="G552" s="2">
        <v>1569.92</v>
      </c>
      <c r="H552" s="327">
        <v>-144.41</v>
      </c>
      <c r="I552" s="67">
        <f>G552+H552</f>
        <v>1425.51</v>
      </c>
      <c r="J552" s="327">
        <v>1569.92</v>
      </c>
      <c r="K552" s="327">
        <v>-144.41</v>
      </c>
      <c r="L552" s="67">
        <f>J552+K552</f>
        <v>1425.51</v>
      </c>
      <c r="M552" s="327">
        <v>1425.51</v>
      </c>
      <c r="N552" s="137"/>
    </row>
    <row r="553" spans="1:14" s="32" customFormat="1" ht="24" customHeight="1" x14ac:dyDescent="0.2">
      <c r="A553" s="4" t="s">
        <v>227</v>
      </c>
      <c r="B553" s="3" t="s">
        <v>88</v>
      </c>
      <c r="C553" s="3" t="s">
        <v>24</v>
      </c>
      <c r="D553" s="3"/>
      <c r="E553" s="3"/>
      <c r="F553" s="3"/>
      <c r="G553" s="2">
        <f t="shared" ref="G553:M557" si="382">G554</f>
        <v>1</v>
      </c>
      <c r="H553" s="67">
        <f t="shared" si="382"/>
        <v>0</v>
      </c>
      <c r="I553" s="67">
        <f t="shared" si="382"/>
        <v>1</v>
      </c>
      <c r="J553" s="67">
        <f t="shared" si="382"/>
        <v>1</v>
      </c>
      <c r="K553" s="67">
        <f t="shared" si="382"/>
        <v>0</v>
      </c>
      <c r="L553" s="67">
        <f t="shared" si="382"/>
        <v>1</v>
      </c>
      <c r="M553" s="67">
        <f t="shared" si="382"/>
        <v>1</v>
      </c>
      <c r="N553" s="137"/>
    </row>
    <row r="554" spans="1:14" s="32" customFormat="1" ht="24" customHeight="1" x14ac:dyDescent="0.2">
      <c r="A554" s="4" t="s">
        <v>25</v>
      </c>
      <c r="B554" s="3" t="s">
        <v>88</v>
      </c>
      <c r="C554" s="3" t="s">
        <v>24</v>
      </c>
      <c r="D554" s="3" t="s">
        <v>15</v>
      </c>
      <c r="E554" s="3"/>
      <c r="F554" s="3"/>
      <c r="G554" s="2">
        <f>G555+G559</f>
        <v>1</v>
      </c>
      <c r="H554" s="67">
        <f t="shared" ref="H554:M554" si="383">H555+H559</f>
        <v>0</v>
      </c>
      <c r="I554" s="67">
        <f t="shared" si="383"/>
        <v>1</v>
      </c>
      <c r="J554" s="67">
        <f t="shared" si="383"/>
        <v>1</v>
      </c>
      <c r="K554" s="67">
        <f t="shared" si="383"/>
        <v>0</v>
      </c>
      <c r="L554" s="67">
        <f t="shared" si="383"/>
        <v>1</v>
      </c>
      <c r="M554" s="67">
        <f t="shared" si="383"/>
        <v>1</v>
      </c>
      <c r="N554" s="137"/>
    </row>
    <row r="555" spans="1:14" s="32" customFormat="1" ht="36" customHeight="1" x14ac:dyDescent="0.2">
      <c r="A555" s="4" t="s">
        <v>353</v>
      </c>
      <c r="B555" s="3" t="s">
        <v>88</v>
      </c>
      <c r="C555" s="3">
        <v>13</v>
      </c>
      <c r="D555" s="3" t="s">
        <v>15</v>
      </c>
      <c r="E555" s="3" t="s">
        <v>12</v>
      </c>
      <c r="F555" s="3"/>
      <c r="G555" s="73">
        <f t="shared" si="382"/>
        <v>1</v>
      </c>
      <c r="H555" s="328">
        <f t="shared" si="382"/>
        <v>-1</v>
      </c>
      <c r="I555" s="328">
        <f t="shared" si="382"/>
        <v>0</v>
      </c>
      <c r="J555" s="328">
        <f t="shared" si="382"/>
        <v>1</v>
      </c>
      <c r="K555" s="328">
        <f t="shared" si="382"/>
        <v>-1</v>
      </c>
      <c r="L555" s="328">
        <f t="shared" si="382"/>
        <v>0</v>
      </c>
      <c r="M555" s="328">
        <f t="shared" si="382"/>
        <v>0</v>
      </c>
      <c r="N555" s="137"/>
    </row>
    <row r="556" spans="1:14" s="32" customFormat="1" ht="36" customHeight="1" x14ac:dyDescent="0.2">
      <c r="A556" s="4" t="s">
        <v>11</v>
      </c>
      <c r="B556" s="3" t="s">
        <v>88</v>
      </c>
      <c r="C556" s="3">
        <v>13</v>
      </c>
      <c r="D556" s="3" t="s">
        <v>15</v>
      </c>
      <c r="E556" s="3" t="s">
        <v>10</v>
      </c>
      <c r="F556" s="3"/>
      <c r="G556" s="73">
        <f t="shared" si="382"/>
        <v>1</v>
      </c>
      <c r="H556" s="328">
        <f t="shared" si="382"/>
        <v>-1</v>
      </c>
      <c r="I556" s="328">
        <f t="shared" si="382"/>
        <v>0</v>
      </c>
      <c r="J556" s="328">
        <f t="shared" si="382"/>
        <v>1</v>
      </c>
      <c r="K556" s="328">
        <f t="shared" si="382"/>
        <v>-1</v>
      </c>
      <c r="L556" s="328">
        <f t="shared" si="382"/>
        <v>0</v>
      </c>
      <c r="M556" s="328">
        <f t="shared" si="382"/>
        <v>0</v>
      </c>
      <c r="N556" s="137"/>
    </row>
    <row r="557" spans="1:14" s="32" customFormat="1" ht="36" customHeight="1" x14ac:dyDescent="0.2">
      <c r="A557" s="4" t="s">
        <v>445</v>
      </c>
      <c r="B557" s="3" t="s">
        <v>88</v>
      </c>
      <c r="C557" s="3">
        <v>13</v>
      </c>
      <c r="D557" s="3" t="s">
        <v>15</v>
      </c>
      <c r="E557" s="3" t="s">
        <v>23</v>
      </c>
      <c r="F557" s="3"/>
      <c r="G557" s="73">
        <f t="shared" si="382"/>
        <v>1</v>
      </c>
      <c r="H557" s="328">
        <f t="shared" si="382"/>
        <v>-1</v>
      </c>
      <c r="I557" s="328">
        <f t="shared" si="382"/>
        <v>0</v>
      </c>
      <c r="J557" s="328">
        <f t="shared" si="382"/>
        <v>1</v>
      </c>
      <c r="K557" s="328">
        <f t="shared" si="382"/>
        <v>-1</v>
      </c>
      <c r="L557" s="328">
        <f t="shared" si="382"/>
        <v>0</v>
      </c>
      <c r="M557" s="328">
        <f t="shared" si="382"/>
        <v>0</v>
      </c>
      <c r="N557" s="137"/>
    </row>
    <row r="558" spans="1:14" s="32" customFormat="1" ht="24" customHeight="1" x14ac:dyDescent="0.2">
      <c r="A558" s="4" t="s">
        <v>22</v>
      </c>
      <c r="B558" s="3" t="s">
        <v>88</v>
      </c>
      <c r="C558" s="3">
        <v>13</v>
      </c>
      <c r="D558" s="3" t="s">
        <v>15</v>
      </c>
      <c r="E558" s="3" t="s">
        <v>23</v>
      </c>
      <c r="F558" s="3" t="s">
        <v>21</v>
      </c>
      <c r="G558" s="2">
        <v>1</v>
      </c>
      <c r="H558" s="328">
        <v>-1</v>
      </c>
      <c r="I558" s="67">
        <f>G558+H558</f>
        <v>0</v>
      </c>
      <c r="J558" s="328">
        <v>1</v>
      </c>
      <c r="K558" s="328">
        <v>-1</v>
      </c>
      <c r="L558" s="67">
        <f>J558+K558</f>
        <v>0</v>
      </c>
      <c r="M558" s="328"/>
      <c r="N558" s="137"/>
    </row>
    <row r="559" spans="1:14" ht="63.75" customHeight="1" x14ac:dyDescent="0.2">
      <c r="A559" s="4" t="s">
        <v>550</v>
      </c>
      <c r="B559" s="3" t="s">
        <v>88</v>
      </c>
      <c r="C559" s="3">
        <v>13</v>
      </c>
      <c r="D559" s="3" t="s">
        <v>15</v>
      </c>
      <c r="E559" s="3" t="s">
        <v>12</v>
      </c>
      <c r="F559" s="3"/>
      <c r="G559" s="73">
        <f>G560</f>
        <v>0</v>
      </c>
      <c r="H559" s="328">
        <f t="shared" ref="G559:M561" si="384">H560</f>
        <v>1</v>
      </c>
      <c r="I559" s="328">
        <f t="shared" si="384"/>
        <v>1</v>
      </c>
      <c r="J559" s="328">
        <f t="shared" si="384"/>
        <v>0</v>
      </c>
      <c r="K559" s="328">
        <f t="shared" si="384"/>
        <v>1</v>
      </c>
      <c r="L559" s="328">
        <f t="shared" si="384"/>
        <v>1</v>
      </c>
      <c r="M559" s="328">
        <f t="shared" si="384"/>
        <v>1</v>
      </c>
      <c r="N559" s="135"/>
    </row>
    <row r="560" spans="1:14" ht="48" x14ac:dyDescent="0.2">
      <c r="A560" s="4" t="s">
        <v>11</v>
      </c>
      <c r="B560" s="3" t="s">
        <v>88</v>
      </c>
      <c r="C560" s="3">
        <v>13</v>
      </c>
      <c r="D560" s="3" t="s">
        <v>15</v>
      </c>
      <c r="E560" s="3" t="s">
        <v>10</v>
      </c>
      <c r="F560" s="3"/>
      <c r="G560" s="73">
        <f t="shared" si="384"/>
        <v>0</v>
      </c>
      <c r="H560" s="328">
        <f t="shared" si="384"/>
        <v>1</v>
      </c>
      <c r="I560" s="328">
        <f t="shared" si="384"/>
        <v>1</v>
      </c>
      <c r="J560" s="328">
        <f t="shared" si="384"/>
        <v>0</v>
      </c>
      <c r="K560" s="328">
        <f t="shared" si="384"/>
        <v>1</v>
      </c>
      <c r="L560" s="328">
        <f t="shared" si="384"/>
        <v>1</v>
      </c>
      <c r="M560" s="328">
        <f t="shared" si="384"/>
        <v>1</v>
      </c>
      <c r="N560" s="135"/>
    </row>
    <row r="561" spans="1:14" ht="24" x14ac:dyDescent="0.2">
      <c r="A561" s="4" t="s">
        <v>551</v>
      </c>
      <c r="B561" s="3" t="s">
        <v>88</v>
      </c>
      <c r="C561" s="3">
        <v>13</v>
      </c>
      <c r="D561" s="3" t="s">
        <v>15</v>
      </c>
      <c r="E561" s="3" t="s">
        <v>23</v>
      </c>
      <c r="F561" s="3"/>
      <c r="G561" s="73">
        <f t="shared" si="384"/>
        <v>0</v>
      </c>
      <c r="H561" s="328">
        <f t="shared" si="384"/>
        <v>1</v>
      </c>
      <c r="I561" s="328">
        <f t="shared" si="384"/>
        <v>1</v>
      </c>
      <c r="J561" s="328">
        <f t="shared" si="384"/>
        <v>0</v>
      </c>
      <c r="K561" s="328">
        <f t="shared" si="384"/>
        <v>1</v>
      </c>
      <c r="L561" s="328">
        <f t="shared" si="384"/>
        <v>1</v>
      </c>
      <c r="M561" s="328">
        <f t="shared" si="384"/>
        <v>1</v>
      </c>
      <c r="N561" s="135"/>
    </row>
    <row r="562" spans="1:14" ht="24" customHeight="1" x14ac:dyDescent="0.2">
      <c r="A562" s="4" t="s">
        <v>22</v>
      </c>
      <c r="B562" s="3" t="s">
        <v>88</v>
      </c>
      <c r="C562" s="3">
        <v>13</v>
      </c>
      <c r="D562" s="3" t="s">
        <v>15</v>
      </c>
      <c r="E562" s="3" t="s">
        <v>23</v>
      </c>
      <c r="F562" s="3" t="s">
        <v>21</v>
      </c>
      <c r="G562" s="2"/>
      <c r="H562" s="328">
        <v>1</v>
      </c>
      <c r="I562" s="67">
        <f>G562+H562</f>
        <v>1</v>
      </c>
      <c r="J562" s="328"/>
      <c r="K562" s="328">
        <v>1</v>
      </c>
      <c r="L562" s="67">
        <f>J562+K562</f>
        <v>1</v>
      </c>
      <c r="M562" s="328">
        <v>1</v>
      </c>
      <c r="N562" s="135"/>
    </row>
    <row r="563" spans="1:14" s="32" customFormat="1" ht="42.75" customHeight="1" x14ac:dyDescent="0.2">
      <c r="A563" s="102" t="s">
        <v>321</v>
      </c>
      <c r="B563" s="5" t="s">
        <v>271</v>
      </c>
      <c r="C563" s="5"/>
      <c r="D563" s="5"/>
      <c r="E563" s="5"/>
      <c r="F563" s="3"/>
      <c r="G563" s="72">
        <f t="shared" ref="G563:M563" si="385">G564+G579+G618+G612</f>
        <v>27515.81</v>
      </c>
      <c r="H563" s="66">
        <f t="shared" si="385"/>
        <v>11957.83</v>
      </c>
      <c r="I563" s="66">
        <f t="shared" si="385"/>
        <v>39473.64</v>
      </c>
      <c r="J563" s="66">
        <f t="shared" si="385"/>
        <v>27515.81</v>
      </c>
      <c r="K563" s="66">
        <f t="shared" si="385"/>
        <v>10568.79</v>
      </c>
      <c r="L563" s="66">
        <f t="shared" si="385"/>
        <v>38084.6</v>
      </c>
      <c r="M563" s="66">
        <f t="shared" si="385"/>
        <v>37271.19</v>
      </c>
      <c r="N563" s="137"/>
    </row>
    <row r="564" spans="1:14" s="32" customFormat="1" ht="12.75" customHeight="1" x14ac:dyDescent="0.2">
      <c r="A564" s="4" t="s">
        <v>244</v>
      </c>
      <c r="B564" s="3" t="s">
        <v>271</v>
      </c>
      <c r="C564" s="3" t="s">
        <v>84</v>
      </c>
      <c r="D564" s="3"/>
      <c r="E564" s="3"/>
      <c r="F564" s="3"/>
      <c r="G564" s="2">
        <f t="shared" ref="G564:M564" si="386">G574+G565</f>
        <v>4376.7</v>
      </c>
      <c r="H564" s="67">
        <f t="shared" si="386"/>
        <v>4465.72</v>
      </c>
      <c r="I564" s="67">
        <f t="shared" si="386"/>
        <v>8842.42</v>
      </c>
      <c r="J564" s="67">
        <f t="shared" si="386"/>
        <v>4376.7</v>
      </c>
      <c r="K564" s="67">
        <f t="shared" si="386"/>
        <v>4465.72</v>
      </c>
      <c r="L564" s="67">
        <f t="shared" si="386"/>
        <v>8842.42</v>
      </c>
      <c r="M564" s="67">
        <f t="shared" si="386"/>
        <v>8842.42</v>
      </c>
      <c r="N564" s="137"/>
    </row>
    <row r="565" spans="1:14" s="32" customFormat="1" ht="12.75" customHeight="1" x14ac:dyDescent="0.2">
      <c r="A565" s="4" t="s">
        <v>317</v>
      </c>
      <c r="B565" s="3" t="s">
        <v>271</v>
      </c>
      <c r="C565" s="3" t="s">
        <v>84</v>
      </c>
      <c r="D565" s="3" t="s">
        <v>6</v>
      </c>
      <c r="E565" s="3"/>
      <c r="F565" s="3"/>
      <c r="G565" s="2">
        <f>G566+G570</f>
        <v>4376.7</v>
      </c>
      <c r="H565" s="67">
        <f t="shared" ref="H565:M565" si="387">H566+H570</f>
        <v>4465.72</v>
      </c>
      <c r="I565" s="67">
        <f t="shared" si="387"/>
        <v>8842.42</v>
      </c>
      <c r="J565" s="67">
        <f t="shared" si="387"/>
        <v>4376.7</v>
      </c>
      <c r="K565" s="67">
        <f t="shared" si="387"/>
        <v>4465.72</v>
      </c>
      <c r="L565" s="67">
        <f t="shared" si="387"/>
        <v>8842.42</v>
      </c>
      <c r="M565" s="67">
        <f t="shared" si="387"/>
        <v>8842.42</v>
      </c>
      <c r="N565" s="137"/>
    </row>
    <row r="566" spans="1:14" s="32" customFormat="1" ht="44.25" customHeight="1" x14ac:dyDescent="0.2">
      <c r="A566" s="7" t="s">
        <v>335</v>
      </c>
      <c r="B566" s="3" t="s">
        <v>271</v>
      </c>
      <c r="C566" s="3" t="s">
        <v>84</v>
      </c>
      <c r="D566" s="3" t="s">
        <v>6</v>
      </c>
      <c r="E566" s="3" t="s">
        <v>60</v>
      </c>
      <c r="F566" s="3"/>
      <c r="G566" s="73">
        <f t="shared" ref="G566:M568" si="388">G567</f>
        <v>4376.7</v>
      </c>
      <c r="H566" s="328">
        <f t="shared" si="388"/>
        <v>-4376.7</v>
      </c>
      <c r="I566" s="328">
        <f t="shared" si="388"/>
        <v>0</v>
      </c>
      <c r="J566" s="328">
        <f t="shared" si="388"/>
        <v>4376.7</v>
      </c>
      <c r="K566" s="328">
        <f t="shared" si="388"/>
        <v>-4376.7</v>
      </c>
      <c r="L566" s="328">
        <f t="shared" si="388"/>
        <v>0</v>
      </c>
      <c r="M566" s="328">
        <f t="shared" si="388"/>
        <v>0</v>
      </c>
      <c r="N566" s="137"/>
    </row>
    <row r="567" spans="1:14" s="32" customFormat="1" ht="24" customHeight="1" x14ac:dyDescent="0.2">
      <c r="A567" s="4" t="s">
        <v>105</v>
      </c>
      <c r="B567" s="3" t="s">
        <v>271</v>
      </c>
      <c r="C567" s="3" t="s">
        <v>84</v>
      </c>
      <c r="D567" s="3" t="s">
        <v>6</v>
      </c>
      <c r="E567" s="3" t="s">
        <v>104</v>
      </c>
      <c r="F567" s="3"/>
      <c r="G567" s="73">
        <f t="shared" si="388"/>
        <v>4376.7</v>
      </c>
      <c r="H567" s="328">
        <f t="shared" si="388"/>
        <v>-4376.7</v>
      </c>
      <c r="I567" s="328">
        <f t="shared" si="388"/>
        <v>0</v>
      </c>
      <c r="J567" s="328">
        <f t="shared" si="388"/>
        <v>4376.7</v>
      </c>
      <c r="K567" s="328">
        <f t="shared" si="388"/>
        <v>-4376.7</v>
      </c>
      <c r="L567" s="328">
        <f t="shared" si="388"/>
        <v>0</v>
      </c>
      <c r="M567" s="328">
        <f t="shared" si="388"/>
        <v>0</v>
      </c>
      <c r="N567" s="137"/>
    </row>
    <row r="568" spans="1:14" s="32" customFormat="1" ht="38.25" customHeight="1" x14ac:dyDescent="0.2">
      <c r="A568" s="7" t="s">
        <v>99</v>
      </c>
      <c r="B568" s="3" t="s">
        <v>271</v>
      </c>
      <c r="C568" s="3" t="s">
        <v>84</v>
      </c>
      <c r="D568" s="3" t="s">
        <v>6</v>
      </c>
      <c r="E568" s="3" t="s">
        <v>326</v>
      </c>
      <c r="F568" s="3"/>
      <c r="G568" s="73">
        <f t="shared" si="388"/>
        <v>4376.7</v>
      </c>
      <c r="H568" s="328">
        <f t="shared" si="388"/>
        <v>-4376.7</v>
      </c>
      <c r="I568" s="328">
        <f t="shared" si="388"/>
        <v>0</v>
      </c>
      <c r="J568" s="328">
        <f t="shared" si="388"/>
        <v>4376.7</v>
      </c>
      <c r="K568" s="328">
        <f t="shared" si="388"/>
        <v>-4376.7</v>
      </c>
      <c r="L568" s="328">
        <f t="shared" si="388"/>
        <v>0</v>
      </c>
      <c r="M568" s="328">
        <f t="shared" si="388"/>
        <v>0</v>
      </c>
      <c r="N568" s="137"/>
    </row>
    <row r="569" spans="1:14" s="32" customFormat="1" ht="24" customHeight="1" x14ac:dyDescent="0.2">
      <c r="A569" s="4" t="s">
        <v>29</v>
      </c>
      <c r="B569" s="3">
        <v>810</v>
      </c>
      <c r="C569" s="3" t="s">
        <v>84</v>
      </c>
      <c r="D569" s="3" t="s">
        <v>6</v>
      </c>
      <c r="E569" s="3" t="s">
        <v>326</v>
      </c>
      <c r="F569" s="3">
        <v>600</v>
      </c>
      <c r="G569" s="2">
        <v>4376.7</v>
      </c>
      <c r="H569" s="328">
        <v>-4376.7</v>
      </c>
      <c r="I569" s="67">
        <f>G569+H569</f>
        <v>0</v>
      </c>
      <c r="J569" s="328">
        <v>4376.7</v>
      </c>
      <c r="K569" s="328">
        <v>-4376.7</v>
      </c>
      <c r="L569" s="67">
        <f>J569+K569</f>
        <v>0</v>
      </c>
      <c r="M569" s="328"/>
      <c r="N569" s="137"/>
    </row>
    <row r="570" spans="1:14" ht="57.75" customHeight="1" x14ac:dyDescent="0.2">
      <c r="A570" s="4" t="s">
        <v>539</v>
      </c>
      <c r="B570" s="3" t="s">
        <v>271</v>
      </c>
      <c r="C570" s="3" t="s">
        <v>84</v>
      </c>
      <c r="D570" s="3" t="s">
        <v>6</v>
      </c>
      <c r="E570" s="3" t="s">
        <v>616</v>
      </c>
      <c r="F570" s="3"/>
      <c r="G570" s="2">
        <f>G571</f>
        <v>0</v>
      </c>
      <c r="H570" s="67">
        <f t="shared" ref="H570:H571" si="389">H571</f>
        <v>8842.42</v>
      </c>
      <c r="I570" s="67">
        <f t="shared" ref="I570:I571" si="390">I571</f>
        <v>8842.42</v>
      </c>
      <c r="J570" s="67">
        <f t="shared" ref="J570:J571" si="391">J571</f>
        <v>0</v>
      </c>
      <c r="K570" s="67">
        <f t="shared" ref="K570:K571" si="392">K571</f>
        <v>8842.42</v>
      </c>
      <c r="L570" s="67">
        <f t="shared" ref="L570:L571" si="393">L571</f>
        <v>8842.42</v>
      </c>
      <c r="M570" s="67">
        <f t="shared" ref="M570:M571" si="394">M571</f>
        <v>8842.42</v>
      </c>
      <c r="N570" s="135"/>
    </row>
    <row r="571" spans="1:14" ht="24" customHeight="1" x14ac:dyDescent="0.2">
      <c r="A571" s="4" t="s">
        <v>105</v>
      </c>
      <c r="B571" s="3" t="s">
        <v>271</v>
      </c>
      <c r="C571" s="3" t="s">
        <v>84</v>
      </c>
      <c r="D571" s="3" t="s">
        <v>6</v>
      </c>
      <c r="E571" s="3" t="s">
        <v>617</v>
      </c>
      <c r="F571" s="3"/>
      <c r="G571" s="2">
        <f>G572</f>
        <v>0</v>
      </c>
      <c r="H571" s="67">
        <f t="shared" si="389"/>
        <v>8842.42</v>
      </c>
      <c r="I571" s="67">
        <f t="shared" si="390"/>
        <v>8842.42</v>
      </c>
      <c r="J571" s="67">
        <f t="shared" si="391"/>
        <v>0</v>
      </c>
      <c r="K571" s="67">
        <f t="shared" si="392"/>
        <v>8842.42</v>
      </c>
      <c r="L571" s="67">
        <f t="shared" si="393"/>
        <v>8842.42</v>
      </c>
      <c r="M571" s="67">
        <f t="shared" si="394"/>
        <v>8842.42</v>
      </c>
      <c r="N571" s="135"/>
    </row>
    <row r="572" spans="1:14" ht="27" customHeight="1" x14ac:dyDescent="0.2">
      <c r="A572" s="4" t="s">
        <v>596</v>
      </c>
      <c r="B572" s="3" t="s">
        <v>271</v>
      </c>
      <c r="C572" s="3" t="s">
        <v>84</v>
      </c>
      <c r="D572" s="3" t="s">
        <v>6</v>
      </c>
      <c r="E572" s="3" t="s">
        <v>635</v>
      </c>
      <c r="F572" s="3"/>
      <c r="G572" s="2">
        <f t="shared" ref="G572:M572" si="395">G573</f>
        <v>0</v>
      </c>
      <c r="H572" s="67">
        <f t="shared" si="395"/>
        <v>8842.42</v>
      </c>
      <c r="I572" s="67">
        <f t="shared" si="395"/>
        <v>8842.42</v>
      </c>
      <c r="J572" s="67">
        <f t="shared" si="395"/>
        <v>0</v>
      </c>
      <c r="K572" s="67">
        <f t="shared" si="395"/>
        <v>8842.42</v>
      </c>
      <c r="L572" s="67">
        <f t="shared" si="395"/>
        <v>8842.42</v>
      </c>
      <c r="M572" s="67">
        <f t="shared" si="395"/>
        <v>8842.42</v>
      </c>
      <c r="N572" s="135"/>
    </row>
    <row r="573" spans="1:14" ht="24" customHeight="1" x14ac:dyDescent="0.2">
      <c r="A573" s="4" t="s">
        <v>29</v>
      </c>
      <c r="B573" s="3" t="s">
        <v>271</v>
      </c>
      <c r="C573" s="3" t="s">
        <v>84</v>
      </c>
      <c r="D573" s="3" t="s">
        <v>6</v>
      </c>
      <c r="E573" s="3" t="s">
        <v>635</v>
      </c>
      <c r="F573" s="3" t="s">
        <v>26</v>
      </c>
      <c r="G573" s="2"/>
      <c r="H573" s="67">
        <v>8842.42</v>
      </c>
      <c r="I573" s="67">
        <f>G573+H573</f>
        <v>8842.42</v>
      </c>
      <c r="J573" s="67"/>
      <c r="K573" s="67">
        <v>8842.42</v>
      </c>
      <c r="L573" s="67">
        <f>J573+K573</f>
        <v>8842.42</v>
      </c>
      <c r="M573" s="67">
        <v>8842.42</v>
      </c>
      <c r="N573" s="135"/>
    </row>
    <row r="574" spans="1:14" s="32" customFormat="1" ht="12.75" hidden="1" customHeight="1" x14ac:dyDescent="0.2">
      <c r="A574" s="4" t="s">
        <v>97</v>
      </c>
      <c r="B574" s="3" t="s">
        <v>271</v>
      </c>
      <c r="C574" s="3" t="s">
        <v>84</v>
      </c>
      <c r="D574" s="3" t="s">
        <v>84</v>
      </c>
      <c r="E574" s="3"/>
      <c r="F574" s="3"/>
      <c r="G574" s="2">
        <f t="shared" ref="G574:M577" si="396">G575</f>
        <v>0</v>
      </c>
      <c r="H574" s="67">
        <f t="shared" si="396"/>
        <v>0</v>
      </c>
      <c r="I574" s="67">
        <f t="shared" si="396"/>
        <v>0</v>
      </c>
      <c r="J574" s="67">
        <f t="shared" si="396"/>
        <v>0</v>
      </c>
      <c r="K574" s="67">
        <f t="shared" si="396"/>
        <v>0</v>
      </c>
      <c r="L574" s="67">
        <f t="shared" si="396"/>
        <v>0</v>
      </c>
      <c r="M574" s="67">
        <f t="shared" si="396"/>
        <v>0</v>
      </c>
      <c r="N574" s="137"/>
    </row>
    <row r="575" spans="1:14" s="32" customFormat="1" ht="53.25" hidden="1" customHeight="1" x14ac:dyDescent="0.2">
      <c r="A575" s="4" t="s">
        <v>597</v>
      </c>
      <c r="B575" s="3" t="s">
        <v>271</v>
      </c>
      <c r="C575" s="3" t="s">
        <v>84</v>
      </c>
      <c r="D575" s="3" t="s">
        <v>84</v>
      </c>
      <c r="E575" s="3" t="s">
        <v>640</v>
      </c>
      <c r="F575" s="3"/>
      <c r="G575" s="73">
        <f t="shared" si="396"/>
        <v>0</v>
      </c>
      <c r="H575" s="328">
        <f t="shared" si="396"/>
        <v>0</v>
      </c>
      <c r="I575" s="328">
        <f t="shared" si="396"/>
        <v>0</v>
      </c>
      <c r="J575" s="328">
        <f t="shared" si="396"/>
        <v>0</v>
      </c>
      <c r="K575" s="328">
        <f t="shared" si="396"/>
        <v>0</v>
      </c>
      <c r="L575" s="328">
        <f t="shared" si="396"/>
        <v>0</v>
      </c>
      <c r="M575" s="328">
        <f t="shared" si="396"/>
        <v>0</v>
      </c>
      <c r="N575" s="137"/>
    </row>
    <row r="576" spans="1:14" s="32" customFormat="1" ht="36" hidden="1" customHeight="1" x14ac:dyDescent="0.2">
      <c r="A576" s="4" t="s">
        <v>598</v>
      </c>
      <c r="B576" s="3" t="s">
        <v>271</v>
      </c>
      <c r="C576" s="3" t="s">
        <v>84</v>
      </c>
      <c r="D576" s="3" t="s">
        <v>84</v>
      </c>
      <c r="E576" s="3" t="s">
        <v>641</v>
      </c>
      <c r="F576" s="3"/>
      <c r="G576" s="73">
        <f t="shared" si="396"/>
        <v>0</v>
      </c>
      <c r="H576" s="328">
        <f t="shared" si="396"/>
        <v>0</v>
      </c>
      <c r="I576" s="328">
        <f t="shared" si="396"/>
        <v>0</v>
      </c>
      <c r="J576" s="328">
        <f t="shared" si="396"/>
        <v>0</v>
      </c>
      <c r="K576" s="328">
        <f t="shared" si="396"/>
        <v>0</v>
      </c>
      <c r="L576" s="328">
        <f t="shared" si="396"/>
        <v>0</v>
      </c>
      <c r="M576" s="328">
        <f t="shared" si="396"/>
        <v>0</v>
      </c>
      <c r="N576" s="137"/>
    </row>
    <row r="577" spans="1:14" s="32" customFormat="1" ht="27" hidden="1" customHeight="1" x14ac:dyDescent="0.2">
      <c r="A577" s="4" t="s">
        <v>448</v>
      </c>
      <c r="B577" s="3" t="s">
        <v>271</v>
      </c>
      <c r="C577" s="3" t="s">
        <v>84</v>
      </c>
      <c r="D577" s="3" t="s">
        <v>84</v>
      </c>
      <c r="E577" s="3" t="s">
        <v>642</v>
      </c>
      <c r="F577" s="3"/>
      <c r="G577" s="73">
        <f t="shared" si="396"/>
        <v>0</v>
      </c>
      <c r="H577" s="328">
        <f t="shared" si="396"/>
        <v>0</v>
      </c>
      <c r="I577" s="328">
        <f t="shared" si="396"/>
        <v>0</v>
      </c>
      <c r="J577" s="328">
        <f t="shared" si="396"/>
        <v>0</v>
      </c>
      <c r="K577" s="328">
        <f t="shared" si="396"/>
        <v>0</v>
      </c>
      <c r="L577" s="328">
        <f t="shared" si="396"/>
        <v>0</v>
      </c>
      <c r="M577" s="328">
        <f t="shared" si="396"/>
        <v>0</v>
      </c>
      <c r="N577" s="137"/>
    </row>
    <row r="578" spans="1:14" s="32" customFormat="1" ht="24" hidden="1" customHeight="1" x14ac:dyDescent="0.2">
      <c r="A578" s="4" t="s">
        <v>47</v>
      </c>
      <c r="B578" s="3" t="s">
        <v>271</v>
      </c>
      <c r="C578" s="3" t="s">
        <v>84</v>
      </c>
      <c r="D578" s="3" t="s">
        <v>84</v>
      </c>
      <c r="E578" s="3" t="s">
        <v>642</v>
      </c>
      <c r="F578" s="3" t="s">
        <v>51</v>
      </c>
      <c r="G578" s="2"/>
      <c r="H578" s="328"/>
      <c r="I578" s="67">
        <f>G578+H578</f>
        <v>0</v>
      </c>
      <c r="J578" s="328"/>
      <c r="K578" s="328"/>
      <c r="L578" s="67">
        <f>J578+K578</f>
        <v>0</v>
      </c>
      <c r="M578" s="328"/>
      <c r="N578" s="137"/>
    </row>
    <row r="579" spans="1:14" s="32" customFormat="1" ht="12.75" customHeight="1" x14ac:dyDescent="0.2">
      <c r="A579" s="4" t="s">
        <v>82</v>
      </c>
      <c r="B579" s="3" t="s">
        <v>271</v>
      </c>
      <c r="C579" s="3" t="s">
        <v>76</v>
      </c>
      <c r="D579" s="3"/>
      <c r="E579" s="3"/>
      <c r="F579" s="3"/>
      <c r="G579" s="2">
        <f>G580+G599</f>
        <v>22949.11</v>
      </c>
      <c r="H579" s="67">
        <f t="shared" ref="H579:M579" si="397">H580+H599</f>
        <v>7352.11</v>
      </c>
      <c r="I579" s="67">
        <f t="shared" si="397"/>
        <v>30301.22</v>
      </c>
      <c r="J579" s="67">
        <f t="shared" si="397"/>
        <v>22949.11</v>
      </c>
      <c r="K579" s="67">
        <f t="shared" si="397"/>
        <v>6293.07</v>
      </c>
      <c r="L579" s="67">
        <f t="shared" si="397"/>
        <v>29242.18</v>
      </c>
      <c r="M579" s="67">
        <f t="shared" si="397"/>
        <v>28428.77</v>
      </c>
      <c r="N579" s="137"/>
    </row>
    <row r="580" spans="1:14" s="32" customFormat="1" ht="12.75" customHeight="1" x14ac:dyDescent="0.2">
      <c r="A580" s="4" t="s">
        <v>81</v>
      </c>
      <c r="B580" s="3" t="s">
        <v>271</v>
      </c>
      <c r="C580" s="3" t="s">
        <v>76</v>
      </c>
      <c r="D580" s="3" t="s">
        <v>15</v>
      </c>
      <c r="E580" s="3"/>
      <c r="F580" s="3"/>
      <c r="G580" s="2">
        <f>G581+G589+G597</f>
        <v>20339.57</v>
      </c>
      <c r="H580" s="67">
        <f t="shared" ref="H580:M580" si="398">H581+H589+H597</f>
        <v>7595.95</v>
      </c>
      <c r="I580" s="67">
        <f t="shared" si="398"/>
        <v>27935.52</v>
      </c>
      <c r="J580" s="67">
        <f t="shared" si="398"/>
        <v>20339.57</v>
      </c>
      <c r="K580" s="67">
        <f t="shared" si="398"/>
        <v>7595.95</v>
      </c>
      <c r="L580" s="67">
        <f t="shared" si="398"/>
        <v>27935.52</v>
      </c>
      <c r="M580" s="67">
        <f t="shared" si="398"/>
        <v>27935.52</v>
      </c>
      <c r="N580" s="137"/>
    </row>
    <row r="581" spans="1:14" s="32" customFormat="1" ht="24" customHeight="1" x14ac:dyDescent="0.2">
      <c r="A581" s="4" t="s">
        <v>374</v>
      </c>
      <c r="B581" s="3" t="s">
        <v>271</v>
      </c>
      <c r="C581" s="3" t="s">
        <v>76</v>
      </c>
      <c r="D581" s="3" t="s">
        <v>15</v>
      </c>
      <c r="E581" s="3" t="s">
        <v>41</v>
      </c>
      <c r="F581" s="3"/>
      <c r="G581" s="73">
        <f t="shared" ref="G581:L581" si="399">G582+G586</f>
        <v>20339.57</v>
      </c>
      <c r="H581" s="328">
        <f t="shared" ref="H581:I581" si="400">H582+H586</f>
        <v>-20339.57</v>
      </c>
      <c r="I581" s="328">
        <f t="shared" si="400"/>
        <v>0</v>
      </c>
      <c r="J581" s="328">
        <f t="shared" si="399"/>
        <v>20339.57</v>
      </c>
      <c r="K581" s="328">
        <f t="shared" si="399"/>
        <v>-20339.57</v>
      </c>
      <c r="L581" s="328">
        <f t="shared" si="399"/>
        <v>0</v>
      </c>
      <c r="M581" s="328">
        <f t="shared" ref="M581" si="401">M582+M586</f>
        <v>0</v>
      </c>
      <c r="N581" s="137"/>
    </row>
    <row r="582" spans="1:14" s="32" customFormat="1" ht="24" customHeight="1" x14ac:dyDescent="0.2">
      <c r="A582" s="4" t="s">
        <v>40</v>
      </c>
      <c r="B582" s="3" t="s">
        <v>271</v>
      </c>
      <c r="C582" s="3" t="s">
        <v>76</v>
      </c>
      <c r="D582" s="3" t="s">
        <v>15</v>
      </c>
      <c r="E582" s="3" t="s">
        <v>438</v>
      </c>
      <c r="F582" s="3"/>
      <c r="G582" s="73">
        <f t="shared" ref="G582:M582" si="402">G583</f>
        <v>11220.19</v>
      </c>
      <c r="H582" s="328">
        <f t="shared" si="402"/>
        <v>-11220.19</v>
      </c>
      <c r="I582" s="328">
        <f t="shared" si="402"/>
        <v>0</v>
      </c>
      <c r="J582" s="328">
        <f t="shared" si="402"/>
        <v>11220.19</v>
      </c>
      <c r="K582" s="328">
        <f t="shared" si="402"/>
        <v>-11220.19</v>
      </c>
      <c r="L582" s="328">
        <f t="shared" si="402"/>
        <v>0</v>
      </c>
      <c r="M582" s="328">
        <f t="shared" si="402"/>
        <v>0</v>
      </c>
      <c r="N582" s="137"/>
    </row>
    <row r="583" spans="1:14" s="32" customFormat="1" ht="24" customHeight="1" x14ac:dyDescent="0.2">
      <c r="A583" s="4" t="s">
        <v>449</v>
      </c>
      <c r="B583" s="3" t="s">
        <v>271</v>
      </c>
      <c r="C583" s="3" t="s">
        <v>76</v>
      </c>
      <c r="D583" s="3" t="s">
        <v>15</v>
      </c>
      <c r="E583" s="3" t="s">
        <v>39</v>
      </c>
      <c r="F583" s="3"/>
      <c r="G583" s="73">
        <f t="shared" ref="G583:L583" si="403">G584+G585</f>
        <v>11220.19</v>
      </c>
      <c r="H583" s="328">
        <f t="shared" ref="H583:I583" si="404">H584+H585</f>
        <v>-11220.19</v>
      </c>
      <c r="I583" s="328">
        <f t="shared" si="404"/>
        <v>0</v>
      </c>
      <c r="J583" s="328">
        <f t="shared" si="403"/>
        <v>11220.19</v>
      </c>
      <c r="K583" s="328">
        <f t="shared" si="403"/>
        <v>-11220.19</v>
      </c>
      <c r="L583" s="328">
        <f t="shared" si="403"/>
        <v>0</v>
      </c>
      <c r="M583" s="328">
        <f t="shared" ref="M583" si="405">M584+M585</f>
        <v>0</v>
      </c>
      <c r="N583" s="137"/>
    </row>
    <row r="584" spans="1:14" s="32" customFormat="1" ht="24" hidden="1" customHeight="1" x14ac:dyDescent="0.2">
      <c r="A584" s="4" t="s">
        <v>47</v>
      </c>
      <c r="B584" s="3" t="s">
        <v>271</v>
      </c>
      <c r="C584" s="3" t="s">
        <v>76</v>
      </c>
      <c r="D584" s="3" t="s">
        <v>15</v>
      </c>
      <c r="E584" s="3" t="s">
        <v>39</v>
      </c>
      <c r="F584" s="3" t="s">
        <v>51</v>
      </c>
      <c r="G584" s="2"/>
      <c r="H584" s="328"/>
      <c r="I584" s="67">
        <f>G584+H584</f>
        <v>0</v>
      </c>
      <c r="J584" s="328"/>
      <c r="K584" s="328"/>
      <c r="L584" s="67">
        <f>J584+K584</f>
        <v>0</v>
      </c>
      <c r="M584" s="328"/>
      <c r="N584" s="137"/>
    </row>
    <row r="585" spans="1:14" s="32" customFormat="1" ht="24" customHeight="1" x14ac:dyDescent="0.2">
      <c r="A585" s="4" t="s">
        <v>29</v>
      </c>
      <c r="B585" s="3" t="s">
        <v>271</v>
      </c>
      <c r="C585" s="3" t="s">
        <v>76</v>
      </c>
      <c r="D585" s="3" t="s">
        <v>15</v>
      </c>
      <c r="E585" s="3" t="s">
        <v>39</v>
      </c>
      <c r="F585" s="3" t="s">
        <v>26</v>
      </c>
      <c r="G585" s="2">
        <v>11220.19</v>
      </c>
      <c r="H585" s="328">
        <v>-11220.19</v>
      </c>
      <c r="I585" s="67">
        <f>G585+H585</f>
        <v>0</v>
      </c>
      <c r="J585" s="328">
        <v>11220.19</v>
      </c>
      <c r="K585" s="328">
        <v>-11220.19</v>
      </c>
      <c r="L585" s="67">
        <f>J585+K585</f>
        <v>0</v>
      </c>
      <c r="M585" s="328"/>
      <c r="N585" s="137"/>
    </row>
    <row r="586" spans="1:14" s="32" customFormat="1" ht="36" customHeight="1" x14ac:dyDescent="0.2">
      <c r="A586" s="4" t="s">
        <v>306</v>
      </c>
      <c r="B586" s="3" t="s">
        <v>271</v>
      </c>
      <c r="C586" s="3" t="s">
        <v>76</v>
      </c>
      <c r="D586" s="3" t="s">
        <v>15</v>
      </c>
      <c r="E586" s="3" t="s">
        <v>450</v>
      </c>
      <c r="F586" s="3"/>
      <c r="G586" s="73">
        <f t="shared" ref="G586:M587" si="406">G587</f>
        <v>9119.3799999999992</v>
      </c>
      <c r="H586" s="328">
        <f t="shared" si="406"/>
        <v>-9119.3799999999992</v>
      </c>
      <c r="I586" s="328">
        <f t="shared" si="406"/>
        <v>0</v>
      </c>
      <c r="J586" s="328">
        <f t="shared" si="406"/>
        <v>9119.3799999999992</v>
      </c>
      <c r="K586" s="328">
        <f t="shared" si="406"/>
        <v>-9119.3799999999992</v>
      </c>
      <c r="L586" s="328">
        <f t="shared" si="406"/>
        <v>0</v>
      </c>
      <c r="M586" s="328">
        <f t="shared" si="406"/>
        <v>0</v>
      </c>
      <c r="N586" s="137"/>
    </row>
    <row r="587" spans="1:14" s="32" customFormat="1" ht="28.5" customHeight="1" x14ac:dyDescent="0.2">
      <c r="A587" s="4" t="s">
        <v>452</v>
      </c>
      <c r="B587" s="3" t="s">
        <v>271</v>
      </c>
      <c r="C587" s="3" t="s">
        <v>76</v>
      </c>
      <c r="D587" s="3" t="s">
        <v>15</v>
      </c>
      <c r="E587" s="3" t="s">
        <v>451</v>
      </c>
      <c r="F587" s="3"/>
      <c r="G587" s="73">
        <f t="shared" si="406"/>
        <v>9119.3799999999992</v>
      </c>
      <c r="H587" s="328">
        <f t="shared" si="406"/>
        <v>-9119.3799999999992</v>
      </c>
      <c r="I587" s="328">
        <f t="shared" si="406"/>
        <v>0</v>
      </c>
      <c r="J587" s="328">
        <f t="shared" si="406"/>
        <v>9119.3799999999992</v>
      </c>
      <c r="K587" s="328">
        <f t="shared" si="406"/>
        <v>-9119.3799999999992</v>
      </c>
      <c r="L587" s="328">
        <f t="shared" si="406"/>
        <v>0</v>
      </c>
      <c r="M587" s="328">
        <f t="shared" si="406"/>
        <v>0</v>
      </c>
      <c r="N587" s="137"/>
    </row>
    <row r="588" spans="1:14" s="32" customFormat="1" ht="24" customHeight="1" x14ac:dyDescent="0.2">
      <c r="A588" s="4" t="s">
        <v>29</v>
      </c>
      <c r="B588" s="3" t="s">
        <v>271</v>
      </c>
      <c r="C588" s="3" t="s">
        <v>76</v>
      </c>
      <c r="D588" s="3" t="s">
        <v>15</v>
      </c>
      <c r="E588" s="3" t="s">
        <v>451</v>
      </c>
      <c r="F588" s="3" t="s">
        <v>26</v>
      </c>
      <c r="G588" s="2">
        <v>9119.3799999999992</v>
      </c>
      <c r="H588" s="328">
        <v>-9119.3799999999992</v>
      </c>
      <c r="I588" s="67">
        <f>G588+H588</f>
        <v>0</v>
      </c>
      <c r="J588" s="328">
        <v>9119.3799999999992</v>
      </c>
      <c r="K588" s="328">
        <v>-9119.3799999999992</v>
      </c>
      <c r="L588" s="67">
        <f>J588+K588</f>
        <v>0</v>
      </c>
      <c r="M588" s="328"/>
      <c r="N588" s="137"/>
    </row>
    <row r="589" spans="1:14" s="32" customFormat="1" ht="52.5" customHeight="1" x14ac:dyDescent="0.2">
      <c r="A589" s="4" t="s">
        <v>557</v>
      </c>
      <c r="B589" s="3" t="s">
        <v>271</v>
      </c>
      <c r="C589" s="3" t="s">
        <v>76</v>
      </c>
      <c r="D589" s="3" t="s">
        <v>15</v>
      </c>
      <c r="E589" s="3" t="s">
        <v>41</v>
      </c>
      <c r="F589" s="3"/>
      <c r="G589" s="73">
        <f>G590+G594</f>
        <v>0</v>
      </c>
      <c r="H589" s="328">
        <f t="shared" ref="H589:M589" si="407">H590+H594</f>
        <v>27935.52</v>
      </c>
      <c r="I589" s="328">
        <f t="shared" si="407"/>
        <v>27935.52</v>
      </c>
      <c r="J589" s="328">
        <f t="shared" si="407"/>
        <v>0</v>
      </c>
      <c r="K589" s="328">
        <f t="shared" si="407"/>
        <v>27935.52</v>
      </c>
      <c r="L589" s="328">
        <f t="shared" si="407"/>
        <v>27935.52</v>
      </c>
      <c r="M589" s="328">
        <f t="shared" si="407"/>
        <v>27935.52</v>
      </c>
      <c r="N589" s="137"/>
    </row>
    <row r="590" spans="1:14" s="32" customFormat="1" ht="24" customHeight="1" x14ac:dyDescent="0.2">
      <c r="A590" s="4" t="s">
        <v>40</v>
      </c>
      <c r="B590" s="3" t="s">
        <v>271</v>
      </c>
      <c r="C590" s="3" t="s">
        <v>76</v>
      </c>
      <c r="D590" s="3" t="s">
        <v>15</v>
      </c>
      <c r="E590" s="3" t="s">
        <v>438</v>
      </c>
      <c r="F590" s="3"/>
      <c r="G590" s="73">
        <f t="shared" ref="G590:M590" si="408">G591</f>
        <v>0</v>
      </c>
      <c r="H590" s="328">
        <f t="shared" si="408"/>
        <v>16095.23</v>
      </c>
      <c r="I590" s="328">
        <f t="shared" si="408"/>
        <v>16095.23</v>
      </c>
      <c r="J590" s="328">
        <f t="shared" si="408"/>
        <v>0</v>
      </c>
      <c r="K590" s="328">
        <f t="shared" si="408"/>
        <v>16095.23</v>
      </c>
      <c r="L590" s="328">
        <f t="shared" si="408"/>
        <v>16095.23</v>
      </c>
      <c r="M590" s="328">
        <f t="shared" si="408"/>
        <v>16095.23</v>
      </c>
      <c r="N590" s="137"/>
    </row>
    <row r="591" spans="1:14" s="32" customFormat="1" ht="24" customHeight="1" x14ac:dyDescent="0.2">
      <c r="A591" s="4" t="s">
        <v>449</v>
      </c>
      <c r="B591" s="3" t="s">
        <v>271</v>
      </c>
      <c r="C591" s="3" t="s">
        <v>76</v>
      </c>
      <c r="D591" s="3" t="s">
        <v>15</v>
      </c>
      <c r="E591" s="3" t="s">
        <v>39</v>
      </c>
      <c r="F591" s="3"/>
      <c r="G591" s="73">
        <f t="shared" ref="G591:M591" si="409">G592+G593</f>
        <v>0</v>
      </c>
      <c r="H591" s="328">
        <f t="shared" si="409"/>
        <v>16095.23</v>
      </c>
      <c r="I591" s="328">
        <f t="shared" si="409"/>
        <v>16095.23</v>
      </c>
      <c r="J591" s="328">
        <f t="shared" si="409"/>
        <v>0</v>
      </c>
      <c r="K591" s="328">
        <f t="shared" si="409"/>
        <v>16095.23</v>
      </c>
      <c r="L591" s="328">
        <f t="shared" si="409"/>
        <v>16095.23</v>
      </c>
      <c r="M591" s="328">
        <f t="shared" si="409"/>
        <v>16095.23</v>
      </c>
      <c r="N591" s="137"/>
    </row>
    <row r="592" spans="1:14" s="32" customFormat="1" ht="24" hidden="1" customHeight="1" x14ac:dyDescent="0.2">
      <c r="A592" s="4" t="s">
        <v>47</v>
      </c>
      <c r="B592" s="3" t="s">
        <v>271</v>
      </c>
      <c r="C592" s="3" t="s">
        <v>76</v>
      </c>
      <c r="D592" s="3" t="s">
        <v>15</v>
      </c>
      <c r="E592" s="3" t="s">
        <v>39</v>
      </c>
      <c r="F592" s="3" t="s">
        <v>51</v>
      </c>
      <c r="G592" s="2"/>
      <c r="H592" s="328"/>
      <c r="I592" s="67">
        <f>G592+H592</f>
        <v>0</v>
      </c>
      <c r="J592" s="328"/>
      <c r="K592" s="328"/>
      <c r="L592" s="67">
        <f>J592+K592</f>
        <v>0</v>
      </c>
      <c r="M592" s="328"/>
      <c r="N592" s="137"/>
    </row>
    <row r="593" spans="1:14" s="32" customFormat="1" ht="24" customHeight="1" x14ac:dyDescent="0.2">
      <c r="A593" s="4" t="s">
        <v>29</v>
      </c>
      <c r="B593" s="3" t="s">
        <v>271</v>
      </c>
      <c r="C593" s="3" t="s">
        <v>76</v>
      </c>
      <c r="D593" s="3" t="s">
        <v>15</v>
      </c>
      <c r="E593" s="3" t="s">
        <v>39</v>
      </c>
      <c r="F593" s="3" t="s">
        <v>26</v>
      </c>
      <c r="G593" s="2"/>
      <c r="H593" s="328">
        <v>16095.23</v>
      </c>
      <c r="I593" s="67">
        <f>G593+H593</f>
        <v>16095.23</v>
      </c>
      <c r="J593" s="328"/>
      <c r="K593" s="328">
        <v>16095.23</v>
      </c>
      <c r="L593" s="67">
        <f>J593+K593</f>
        <v>16095.23</v>
      </c>
      <c r="M593" s="328">
        <v>16095.23</v>
      </c>
      <c r="N593" s="137"/>
    </row>
    <row r="594" spans="1:14" s="32" customFormat="1" ht="36" customHeight="1" x14ac:dyDescent="0.2">
      <c r="A594" s="4" t="s">
        <v>306</v>
      </c>
      <c r="B594" s="3" t="s">
        <v>271</v>
      </c>
      <c r="C594" s="3" t="s">
        <v>76</v>
      </c>
      <c r="D594" s="3" t="s">
        <v>15</v>
      </c>
      <c r="E594" s="3" t="s">
        <v>450</v>
      </c>
      <c r="F594" s="3"/>
      <c r="G594" s="73">
        <f t="shared" ref="G594:M595" si="410">G595</f>
        <v>0</v>
      </c>
      <c r="H594" s="328">
        <f t="shared" si="410"/>
        <v>11840.29</v>
      </c>
      <c r="I594" s="328">
        <f t="shared" si="410"/>
        <v>11840.29</v>
      </c>
      <c r="J594" s="328">
        <f t="shared" si="410"/>
        <v>0</v>
      </c>
      <c r="K594" s="328">
        <f t="shared" si="410"/>
        <v>11840.29</v>
      </c>
      <c r="L594" s="328">
        <f t="shared" si="410"/>
        <v>11840.29</v>
      </c>
      <c r="M594" s="328">
        <f t="shared" si="410"/>
        <v>11840.29</v>
      </c>
      <c r="N594" s="137"/>
    </row>
    <row r="595" spans="1:14" s="32" customFormat="1" ht="28.5" customHeight="1" x14ac:dyDescent="0.2">
      <c r="A595" s="4" t="s">
        <v>452</v>
      </c>
      <c r="B595" s="3" t="s">
        <v>271</v>
      </c>
      <c r="C595" s="3" t="s">
        <v>76</v>
      </c>
      <c r="D595" s="3" t="s">
        <v>15</v>
      </c>
      <c r="E595" s="3" t="s">
        <v>451</v>
      </c>
      <c r="F595" s="3"/>
      <c r="G595" s="73">
        <f t="shared" si="410"/>
        <v>0</v>
      </c>
      <c r="H595" s="328">
        <f t="shared" si="410"/>
        <v>11840.29</v>
      </c>
      <c r="I595" s="328">
        <f t="shared" si="410"/>
        <v>11840.29</v>
      </c>
      <c r="J595" s="328">
        <f t="shared" si="410"/>
        <v>0</v>
      </c>
      <c r="K595" s="328">
        <f t="shared" si="410"/>
        <v>11840.29</v>
      </c>
      <c r="L595" s="328">
        <f t="shared" si="410"/>
        <v>11840.29</v>
      </c>
      <c r="M595" s="328">
        <f t="shared" si="410"/>
        <v>11840.29</v>
      </c>
      <c r="N595" s="137"/>
    </row>
    <row r="596" spans="1:14" s="32" customFormat="1" ht="24" customHeight="1" x14ac:dyDescent="0.2">
      <c r="A596" s="4" t="s">
        <v>29</v>
      </c>
      <c r="B596" s="3" t="s">
        <v>271</v>
      </c>
      <c r="C596" s="3" t="s">
        <v>76</v>
      </c>
      <c r="D596" s="3" t="s">
        <v>15</v>
      </c>
      <c r="E596" s="3" t="s">
        <v>451</v>
      </c>
      <c r="F596" s="3" t="s">
        <v>26</v>
      </c>
      <c r="G596" s="2"/>
      <c r="H596" s="328">
        <v>11840.29</v>
      </c>
      <c r="I596" s="67">
        <f>G596+H596</f>
        <v>11840.29</v>
      </c>
      <c r="J596" s="328"/>
      <c r="K596" s="328">
        <v>11840.29</v>
      </c>
      <c r="L596" s="67">
        <f>J596+K596</f>
        <v>11840.29</v>
      </c>
      <c r="M596" s="328">
        <v>11840.29</v>
      </c>
      <c r="N596" s="137"/>
    </row>
    <row r="597" spans="1:14" ht="44.25" hidden="1" customHeight="1" x14ac:dyDescent="0.2">
      <c r="A597" s="4" t="s">
        <v>470</v>
      </c>
      <c r="B597" s="3" t="s">
        <v>271</v>
      </c>
      <c r="C597" s="3" t="s">
        <v>76</v>
      </c>
      <c r="D597" s="3" t="s">
        <v>15</v>
      </c>
      <c r="E597" s="3" t="s">
        <v>463</v>
      </c>
      <c r="F597" s="3"/>
      <c r="G597" s="74">
        <f t="shared" ref="G597:M597" si="411">G598</f>
        <v>0</v>
      </c>
      <c r="H597" s="338">
        <f t="shared" si="411"/>
        <v>0</v>
      </c>
      <c r="I597" s="338">
        <f t="shared" si="411"/>
        <v>0</v>
      </c>
      <c r="J597" s="338">
        <f t="shared" si="411"/>
        <v>0</v>
      </c>
      <c r="K597" s="338">
        <f t="shared" si="411"/>
        <v>0</v>
      </c>
      <c r="L597" s="338">
        <f t="shared" si="411"/>
        <v>0</v>
      </c>
      <c r="M597" s="338">
        <f t="shared" si="411"/>
        <v>0</v>
      </c>
      <c r="N597" s="135"/>
    </row>
    <row r="598" spans="1:14" ht="34.5" hidden="1" customHeight="1" x14ac:dyDescent="0.2">
      <c r="A598" s="4" t="s">
        <v>29</v>
      </c>
      <c r="B598" s="3" t="s">
        <v>271</v>
      </c>
      <c r="C598" s="3" t="s">
        <v>76</v>
      </c>
      <c r="D598" s="3" t="s">
        <v>15</v>
      </c>
      <c r="E598" s="3" t="s">
        <v>463</v>
      </c>
      <c r="F598" s="3" t="s">
        <v>26</v>
      </c>
      <c r="G598" s="2"/>
      <c r="H598" s="338"/>
      <c r="I598" s="67">
        <f>G598+H598</f>
        <v>0</v>
      </c>
      <c r="J598" s="338"/>
      <c r="K598" s="338"/>
      <c r="L598" s="67">
        <f>J598+K598</f>
        <v>0</v>
      </c>
      <c r="M598" s="338"/>
      <c r="N598" s="135"/>
    </row>
    <row r="599" spans="1:14" s="32" customFormat="1" ht="23.25" customHeight="1" x14ac:dyDescent="0.2">
      <c r="A599" s="4" t="s">
        <v>80</v>
      </c>
      <c r="B599" s="3" t="s">
        <v>271</v>
      </c>
      <c r="C599" s="3" t="s">
        <v>76</v>
      </c>
      <c r="D599" s="3" t="s">
        <v>59</v>
      </c>
      <c r="E599" s="3"/>
      <c r="F599" s="3"/>
      <c r="G599" s="2">
        <f>G600+G604+G610</f>
        <v>2609.54</v>
      </c>
      <c r="H599" s="67">
        <f t="shared" ref="H599:M599" si="412">H600+H604+H610</f>
        <v>-243.84</v>
      </c>
      <c r="I599" s="67">
        <f>I600+I604+I610</f>
        <v>2365.6999999999998</v>
      </c>
      <c r="J599" s="67">
        <f t="shared" si="412"/>
        <v>2609.54</v>
      </c>
      <c r="K599" s="67">
        <f t="shared" si="412"/>
        <v>-1302.8800000000001</v>
      </c>
      <c r="L599" s="67">
        <f t="shared" si="412"/>
        <v>1306.6600000000001</v>
      </c>
      <c r="M599" s="67">
        <f t="shared" si="412"/>
        <v>493.25</v>
      </c>
      <c r="N599" s="137"/>
    </row>
    <row r="600" spans="1:14" s="32" customFormat="1" ht="78.75" customHeight="1" x14ac:dyDescent="0.2">
      <c r="A600" s="7" t="s">
        <v>453</v>
      </c>
      <c r="B600" s="3" t="s">
        <v>271</v>
      </c>
      <c r="C600" s="3" t="s">
        <v>76</v>
      </c>
      <c r="D600" s="3" t="s">
        <v>59</v>
      </c>
      <c r="E600" s="3" t="s">
        <v>701</v>
      </c>
      <c r="F600" s="3"/>
      <c r="G600" s="2">
        <f t="shared" ref="G600:M601" si="413">G601</f>
        <v>1118.45</v>
      </c>
      <c r="H600" s="67">
        <f t="shared" si="413"/>
        <v>-59.41</v>
      </c>
      <c r="I600" s="67">
        <f t="shared" si="413"/>
        <v>1059.04</v>
      </c>
      <c r="J600" s="67">
        <f t="shared" si="413"/>
        <v>1118.45</v>
      </c>
      <c r="K600" s="67">
        <f t="shared" si="413"/>
        <v>-1118.45</v>
      </c>
      <c r="L600" s="67">
        <f t="shared" si="413"/>
        <v>0</v>
      </c>
      <c r="M600" s="67">
        <f t="shared" si="413"/>
        <v>0</v>
      </c>
      <c r="N600" s="137"/>
    </row>
    <row r="601" spans="1:14" s="32" customFormat="1" ht="38.25" customHeight="1" x14ac:dyDescent="0.2">
      <c r="A601" s="7" t="s">
        <v>454</v>
      </c>
      <c r="B601" s="3" t="s">
        <v>271</v>
      </c>
      <c r="C601" s="3" t="s">
        <v>76</v>
      </c>
      <c r="D601" s="3" t="s">
        <v>59</v>
      </c>
      <c r="E601" s="3" t="s">
        <v>702</v>
      </c>
      <c r="F601" s="3"/>
      <c r="G601" s="2">
        <f t="shared" si="413"/>
        <v>1118.45</v>
      </c>
      <c r="H601" s="67">
        <f t="shared" si="413"/>
        <v>-59.41</v>
      </c>
      <c r="I601" s="67">
        <f t="shared" si="413"/>
        <v>1059.04</v>
      </c>
      <c r="J601" s="67">
        <f t="shared" si="413"/>
        <v>1118.45</v>
      </c>
      <c r="K601" s="67">
        <f t="shared" si="413"/>
        <v>-1118.45</v>
      </c>
      <c r="L601" s="67">
        <f t="shared" si="413"/>
        <v>0</v>
      </c>
      <c r="M601" s="67">
        <f t="shared" si="413"/>
        <v>0</v>
      </c>
      <c r="N601" s="137"/>
    </row>
    <row r="602" spans="1:14" s="32" customFormat="1" ht="24" customHeight="1" x14ac:dyDescent="0.2">
      <c r="A602" s="4" t="s">
        <v>78</v>
      </c>
      <c r="B602" s="3" t="s">
        <v>271</v>
      </c>
      <c r="C602" s="3" t="s">
        <v>76</v>
      </c>
      <c r="D602" s="3" t="s">
        <v>59</v>
      </c>
      <c r="E602" s="3" t="s">
        <v>703</v>
      </c>
      <c r="F602" s="3"/>
      <c r="G602" s="73">
        <f t="shared" ref="G602:M602" si="414">G603</f>
        <v>1118.45</v>
      </c>
      <c r="H602" s="328">
        <f t="shared" si="414"/>
        <v>-59.41</v>
      </c>
      <c r="I602" s="328">
        <f t="shared" si="414"/>
        <v>1059.04</v>
      </c>
      <c r="J602" s="328">
        <f t="shared" si="414"/>
        <v>1118.45</v>
      </c>
      <c r="K602" s="328">
        <f t="shared" si="414"/>
        <v>-1118.45</v>
      </c>
      <c r="L602" s="328">
        <f t="shared" si="414"/>
        <v>0</v>
      </c>
      <c r="M602" s="328">
        <f t="shared" si="414"/>
        <v>0</v>
      </c>
      <c r="N602" s="137"/>
    </row>
    <row r="603" spans="1:14" s="32" customFormat="1" ht="60" customHeight="1" x14ac:dyDescent="0.2">
      <c r="A603" s="4" t="s">
        <v>38</v>
      </c>
      <c r="B603" s="3" t="s">
        <v>271</v>
      </c>
      <c r="C603" s="3" t="s">
        <v>76</v>
      </c>
      <c r="D603" s="3" t="s">
        <v>59</v>
      </c>
      <c r="E603" s="3" t="s">
        <v>703</v>
      </c>
      <c r="F603" s="3" t="s">
        <v>34</v>
      </c>
      <c r="G603" s="2">
        <v>1118.45</v>
      </c>
      <c r="H603" s="328">
        <v>-59.41</v>
      </c>
      <c r="I603" s="67">
        <f>G603+H603</f>
        <v>1059.04</v>
      </c>
      <c r="J603" s="328">
        <v>1118.45</v>
      </c>
      <c r="K603" s="328">
        <f>-59.41-1059.04</f>
        <v>-1118.45</v>
      </c>
      <c r="L603" s="67">
        <f>J603+K603</f>
        <v>0</v>
      </c>
      <c r="M603" s="328"/>
      <c r="N603" s="137"/>
    </row>
    <row r="604" spans="1:14" s="32" customFormat="1" ht="24" customHeight="1" x14ac:dyDescent="0.2">
      <c r="A604" s="4" t="s">
        <v>374</v>
      </c>
      <c r="B604" s="3" t="s">
        <v>271</v>
      </c>
      <c r="C604" s="3" t="s">
        <v>76</v>
      </c>
      <c r="D604" s="3" t="s">
        <v>59</v>
      </c>
      <c r="E604" s="3" t="s">
        <v>41</v>
      </c>
      <c r="F604" s="3"/>
      <c r="G604" s="2">
        <f t="shared" ref="G604:M605" si="415">G605</f>
        <v>1491.09</v>
      </c>
      <c r="H604" s="67">
        <f t="shared" si="415"/>
        <v>-184.43</v>
      </c>
      <c r="I604" s="67">
        <f t="shared" si="415"/>
        <v>1306.6600000000001</v>
      </c>
      <c r="J604" s="67">
        <f t="shared" si="415"/>
        <v>1491.09</v>
      </c>
      <c r="K604" s="67">
        <f t="shared" si="415"/>
        <v>-184.43</v>
      </c>
      <c r="L604" s="67">
        <f t="shared" si="415"/>
        <v>1306.6600000000001</v>
      </c>
      <c r="M604" s="67">
        <f t="shared" si="415"/>
        <v>493.25</v>
      </c>
      <c r="N604" s="137"/>
    </row>
    <row r="605" spans="1:14" s="32" customFormat="1" ht="24" customHeight="1" x14ac:dyDescent="0.2">
      <c r="A605" s="4" t="s">
        <v>40</v>
      </c>
      <c r="B605" s="3" t="s">
        <v>271</v>
      </c>
      <c r="C605" s="3" t="s">
        <v>76</v>
      </c>
      <c r="D605" s="3" t="s">
        <v>59</v>
      </c>
      <c r="E605" s="3" t="s">
        <v>438</v>
      </c>
      <c r="F605" s="3"/>
      <c r="G605" s="76">
        <f t="shared" si="415"/>
        <v>1491.09</v>
      </c>
      <c r="H605" s="335">
        <f t="shared" si="415"/>
        <v>-184.43</v>
      </c>
      <c r="I605" s="335">
        <f t="shared" si="415"/>
        <v>1306.6600000000001</v>
      </c>
      <c r="J605" s="335">
        <f t="shared" si="415"/>
        <v>1491.09</v>
      </c>
      <c r="K605" s="335">
        <f t="shared" si="415"/>
        <v>-184.43</v>
      </c>
      <c r="L605" s="335">
        <f t="shared" si="415"/>
        <v>1306.6600000000001</v>
      </c>
      <c r="M605" s="335">
        <f t="shared" si="415"/>
        <v>493.25</v>
      </c>
      <c r="N605" s="137"/>
    </row>
    <row r="606" spans="1:14" s="32" customFormat="1" ht="51" customHeight="1" x14ac:dyDescent="0.2">
      <c r="A606" s="7" t="s">
        <v>455</v>
      </c>
      <c r="B606" s="3" t="s">
        <v>271</v>
      </c>
      <c r="C606" s="3" t="s">
        <v>76</v>
      </c>
      <c r="D606" s="3" t="s">
        <v>59</v>
      </c>
      <c r="E606" s="3" t="s">
        <v>35</v>
      </c>
      <c r="F606" s="3"/>
      <c r="G606" s="82">
        <f t="shared" ref="G606:L606" si="416">G607+G608+G609</f>
        <v>1491.09</v>
      </c>
      <c r="H606" s="331">
        <f t="shared" ref="H606:I606" si="417">H607+H608+H609</f>
        <v>-184.43</v>
      </c>
      <c r="I606" s="331">
        <f t="shared" si="417"/>
        <v>1306.6600000000001</v>
      </c>
      <c r="J606" s="331">
        <f t="shared" si="416"/>
        <v>1491.09</v>
      </c>
      <c r="K606" s="331">
        <f t="shared" si="416"/>
        <v>-184.43</v>
      </c>
      <c r="L606" s="331">
        <f t="shared" si="416"/>
        <v>1306.6600000000001</v>
      </c>
      <c r="M606" s="331">
        <f t="shared" ref="M606" si="418">M607+M608+M609</f>
        <v>493.25</v>
      </c>
      <c r="N606" s="137"/>
    </row>
    <row r="607" spans="1:14" s="32" customFormat="1" ht="60" customHeight="1" x14ac:dyDescent="0.2">
      <c r="A607" s="4" t="s">
        <v>38</v>
      </c>
      <c r="B607" s="3" t="s">
        <v>271</v>
      </c>
      <c r="C607" s="3" t="s">
        <v>76</v>
      </c>
      <c r="D607" s="3" t="s">
        <v>59</v>
      </c>
      <c r="E607" s="3" t="s">
        <v>35</v>
      </c>
      <c r="F607" s="3" t="s">
        <v>34</v>
      </c>
      <c r="G607" s="2">
        <v>710.89</v>
      </c>
      <c r="H607" s="331">
        <v>116.06</v>
      </c>
      <c r="I607" s="67">
        <f>G607+H607</f>
        <v>826.95</v>
      </c>
      <c r="J607" s="328">
        <v>710.89</v>
      </c>
      <c r="K607" s="331">
        <v>116.06</v>
      </c>
      <c r="L607" s="67">
        <f>J607+K607</f>
        <v>826.95</v>
      </c>
      <c r="M607" s="331">
        <f>826.95-813.414</f>
        <v>13.54</v>
      </c>
      <c r="N607" s="137"/>
    </row>
    <row r="608" spans="1:14" s="32" customFormat="1" ht="24" customHeight="1" x14ac:dyDescent="0.2">
      <c r="A608" s="4" t="s">
        <v>47</v>
      </c>
      <c r="B608" s="3" t="s">
        <v>271</v>
      </c>
      <c r="C608" s="3" t="s">
        <v>76</v>
      </c>
      <c r="D608" s="3" t="s">
        <v>59</v>
      </c>
      <c r="E608" s="3" t="s">
        <v>35</v>
      </c>
      <c r="F608" s="3" t="s">
        <v>51</v>
      </c>
      <c r="G608" s="2">
        <v>748.7</v>
      </c>
      <c r="H608" s="331">
        <f>-538.86+255.79</f>
        <v>-283.07</v>
      </c>
      <c r="I608" s="67">
        <f>G608+H608</f>
        <v>465.63</v>
      </c>
      <c r="J608" s="328">
        <v>748.7</v>
      </c>
      <c r="K608" s="331">
        <f>-538.86+255.79</f>
        <v>-283.07</v>
      </c>
      <c r="L608" s="67">
        <f>J608+K608</f>
        <v>465.63</v>
      </c>
      <c r="M608" s="331">
        <f>209.84+255.79</f>
        <v>465.63</v>
      </c>
      <c r="N608" s="137"/>
    </row>
    <row r="609" spans="1:14" s="32" customFormat="1" ht="24" customHeight="1" x14ac:dyDescent="0.2">
      <c r="A609" s="7" t="s">
        <v>77</v>
      </c>
      <c r="B609" s="3" t="s">
        <v>271</v>
      </c>
      <c r="C609" s="3" t="s">
        <v>76</v>
      </c>
      <c r="D609" s="3" t="s">
        <v>59</v>
      </c>
      <c r="E609" s="3" t="s">
        <v>35</v>
      </c>
      <c r="F609" s="3">
        <v>800</v>
      </c>
      <c r="G609" s="2">
        <v>31.5</v>
      </c>
      <c r="H609" s="331">
        <v>-17.420000000000002</v>
      </c>
      <c r="I609" s="67">
        <f>G609+H609</f>
        <v>14.08</v>
      </c>
      <c r="J609" s="328">
        <v>31.5</v>
      </c>
      <c r="K609" s="331">
        <v>-17.420000000000002</v>
      </c>
      <c r="L609" s="67">
        <f>J609+K609</f>
        <v>14.08</v>
      </c>
      <c r="M609" s="331">
        <v>14.08</v>
      </c>
      <c r="N609" s="137"/>
    </row>
    <row r="610" spans="1:14" ht="48" hidden="1" customHeight="1" x14ac:dyDescent="0.2">
      <c r="A610" s="4" t="s">
        <v>493</v>
      </c>
      <c r="B610" s="3" t="s">
        <v>271</v>
      </c>
      <c r="C610" s="3" t="s">
        <v>76</v>
      </c>
      <c r="D610" s="3" t="s">
        <v>59</v>
      </c>
      <c r="E610" s="3" t="s">
        <v>492</v>
      </c>
      <c r="F610" s="3"/>
      <c r="G610" s="74">
        <f t="shared" ref="G610:M610" si="419">G611</f>
        <v>0</v>
      </c>
      <c r="H610" s="338">
        <f t="shared" si="419"/>
        <v>0</v>
      </c>
      <c r="I610" s="338">
        <f t="shared" si="419"/>
        <v>0</v>
      </c>
      <c r="J610" s="338">
        <f t="shared" si="419"/>
        <v>0</v>
      </c>
      <c r="K610" s="338">
        <f t="shared" si="419"/>
        <v>0</v>
      </c>
      <c r="L610" s="338">
        <f t="shared" si="419"/>
        <v>0</v>
      </c>
      <c r="M610" s="338">
        <f t="shared" si="419"/>
        <v>0</v>
      </c>
      <c r="N610" s="135"/>
    </row>
    <row r="611" spans="1:14" ht="34.5" hidden="1" customHeight="1" x14ac:dyDescent="0.2">
      <c r="A611" s="4" t="s">
        <v>38</v>
      </c>
      <c r="B611" s="3" t="s">
        <v>271</v>
      </c>
      <c r="C611" s="3" t="s">
        <v>76</v>
      </c>
      <c r="D611" s="3" t="s">
        <v>59</v>
      </c>
      <c r="E611" s="3" t="s">
        <v>492</v>
      </c>
      <c r="F611" s="3" t="s">
        <v>34</v>
      </c>
      <c r="G611" s="2"/>
      <c r="H611" s="338"/>
      <c r="I611" s="67">
        <f>G611+H611</f>
        <v>0</v>
      </c>
      <c r="J611" s="338"/>
      <c r="K611" s="338"/>
      <c r="L611" s="67">
        <f>J611+K611</f>
        <v>0</v>
      </c>
      <c r="M611" s="338"/>
      <c r="N611" s="135"/>
    </row>
    <row r="612" spans="1:14" s="32" customFormat="1" ht="12.75" hidden="1" customHeight="1" x14ac:dyDescent="0.2">
      <c r="A612" s="4" t="s">
        <v>70</v>
      </c>
      <c r="B612" s="3" t="s">
        <v>271</v>
      </c>
      <c r="C612" s="3" t="s">
        <v>54</v>
      </c>
      <c r="D612" s="3" t="s">
        <v>19</v>
      </c>
      <c r="E612" s="3"/>
      <c r="F612" s="3"/>
      <c r="G612" s="2">
        <f t="shared" ref="G612:M616" si="420">G613</f>
        <v>0</v>
      </c>
      <c r="H612" s="67">
        <f t="shared" si="420"/>
        <v>0</v>
      </c>
      <c r="I612" s="67">
        <f t="shared" si="420"/>
        <v>0</v>
      </c>
      <c r="J612" s="67">
        <f t="shared" si="420"/>
        <v>0</v>
      </c>
      <c r="K612" s="67">
        <f t="shared" si="420"/>
        <v>0</v>
      </c>
      <c r="L612" s="67">
        <f t="shared" si="420"/>
        <v>0</v>
      </c>
      <c r="M612" s="67">
        <f t="shared" si="420"/>
        <v>0</v>
      </c>
      <c r="N612" s="137"/>
    </row>
    <row r="613" spans="1:14" s="32" customFormat="1" ht="12.75" hidden="1" customHeight="1" x14ac:dyDescent="0.2">
      <c r="A613" s="4" t="s">
        <v>58</v>
      </c>
      <c r="B613" s="3" t="s">
        <v>271</v>
      </c>
      <c r="C613" s="3" t="s">
        <v>54</v>
      </c>
      <c r="D613" s="3" t="s">
        <v>53</v>
      </c>
      <c r="E613" s="3"/>
      <c r="F613" s="3"/>
      <c r="G613" s="2">
        <f t="shared" si="420"/>
        <v>0</v>
      </c>
      <c r="H613" s="67">
        <f t="shared" si="420"/>
        <v>0</v>
      </c>
      <c r="I613" s="67">
        <f t="shared" si="420"/>
        <v>0</v>
      </c>
      <c r="J613" s="67">
        <f t="shared" si="420"/>
        <v>0</v>
      </c>
      <c r="K613" s="67">
        <f t="shared" si="420"/>
        <v>0</v>
      </c>
      <c r="L613" s="67">
        <f t="shared" si="420"/>
        <v>0</v>
      </c>
      <c r="M613" s="67">
        <f t="shared" si="420"/>
        <v>0</v>
      </c>
      <c r="N613" s="137"/>
    </row>
    <row r="614" spans="1:14" s="32" customFormat="1" ht="24" hidden="1" customHeight="1" x14ac:dyDescent="0.2">
      <c r="A614" s="4" t="s">
        <v>431</v>
      </c>
      <c r="B614" s="3" t="s">
        <v>271</v>
      </c>
      <c r="C614" s="3" t="s">
        <v>54</v>
      </c>
      <c r="D614" s="3" t="s">
        <v>53</v>
      </c>
      <c r="E614" s="3" t="s">
        <v>57</v>
      </c>
      <c r="F614" s="3"/>
      <c r="G614" s="2">
        <f t="shared" si="420"/>
        <v>0</v>
      </c>
      <c r="H614" s="67">
        <f t="shared" si="420"/>
        <v>0</v>
      </c>
      <c r="I614" s="67">
        <f t="shared" si="420"/>
        <v>0</v>
      </c>
      <c r="J614" s="67">
        <f t="shared" si="420"/>
        <v>0</v>
      </c>
      <c r="K614" s="67">
        <f t="shared" si="420"/>
        <v>0</v>
      </c>
      <c r="L614" s="67">
        <f t="shared" si="420"/>
        <v>0</v>
      </c>
      <c r="M614" s="67">
        <f t="shared" si="420"/>
        <v>0</v>
      </c>
      <c r="N614" s="137"/>
    </row>
    <row r="615" spans="1:14" s="32" customFormat="1" ht="24" hidden="1" customHeight="1" x14ac:dyDescent="0.2">
      <c r="A615" s="4" t="s">
        <v>55</v>
      </c>
      <c r="B615" s="3" t="s">
        <v>271</v>
      </c>
      <c r="C615" s="3" t="s">
        <v>54</v>
      </c>
      <c r="D615" s="3" t="s">
        <v>53</v>
      </c>
      <c r="E615" s="3" t="s">
        <v>362</v>
      </c>
      <c r="F615" s="3"/>
      <c r="G615" s="2">
        <f t="shared" si="420"/>
        <v>0</v>
      </c>
      <c r="H615" s="67">
        <f t="shared" si="420"/>
        <v>0</v>
      </c>
      <c r="I615" s="67">
        <f t="shared" si="420"/>
        <v>0</v>
      </c>
      <c r="J615" s="67">
        <f t="shared" si="420"/>
        <v>0</v>
      </c>
      <c r="K615" s="67">
        <f t="shared" si="420"/>
        <v>0</v>
      </c>
      <c r="L615" s="67">
        <f t="shared" si="420"/>
        <v>0</v>
      </c>
      <c r="M615" s="67">
        <f t="shared" si="420"/>
        <v>0</v>
      </c>
      <c r="N615" s="137"/>
    </row>
    <row r="616" spans="1:14" s="32" customFormat="1" ht="36" hidden="1" customHeight="1" x14ac:dyDescent="0.2">
      <c r="A616" s="4" t="s">
        <v>456</v>
      </c>
      <c r="B616" s="3" t="s">
        <v>271</v>
      </c>
      <c r="C616" s="3" t="s">
        <v>54</v>
      </c>
      <c r="D616" s="3" t="s">
        <v>53</v>
      </c>
      <c r="E616" s="3" t="s">
        <v>52</v>
      </c>
      <c r="F616" s="3"/>
      <c r="G616" s="2">
        <f t="shared" si="420"/>
        <v>0</v>
      </c>
      <c r="H616" s="67">
        <f t="shared" si="420"/>
        <v>0</v>
      </c>
      <c r="I616" s="67">
        <f t="shared" si="420"/>
        <v>0</v>
      </c>
      <c r="J616" s="67">
        <f t="shared" si="420"/>
        <v>0</v>
      </c>
      <c r="K616" s="67">
        <f t="shared" si="420"/>
        <v>0</v>
      </c>
      <c r="L616" s="67">
        <f t="shared" si="420"/>
        <v>0</v>
      </c>
      <c r="M616" s="67">
        <f t="shared" si="420"/>
        <v>0</v>
      </c>
      <c r="N616" s="137"/>
    </row>
    <row r="617" spans="1:14" s="32" customFormat="1" ht="24" hidden="1" customHeight="1" x14ac:dyDescent="0.2">
      <c r="A617" s="4" t="s">
        <v>47</v>
      </c>
      <c r="B617" s="3" t="s">
        <v>271</v>
      </c>
      <c r="C617" s="3" t="s">
        <v>54</v>
      </c>
      <c r="D617" s="3" t="s">
        <v>53</v>
      </c>
      <c r="E617" s="3" t="s">
        <v>52</v>
      </c>
      <c r="F617" s="3" t="s">
        <v>51</v>
      </c>
      <c r="G617" s="2"/>
      <c r="H617" s="67"/>
      <c r="I617" s="67">
        <f>G617+H617</f>
        <v>0</v>
      </c>
      <c r="J617" s="67">
        <v>0</v>
      </c>
      <c r="K617" s="67"/>
      <c r="L617" s="67">
        <f>J617+K617</f>
        <v>0</v>
      </c>
      <c r="M617" s="67"/>
      <c r="N617" s="137"/>
    </row>
    <row r="618" spans="1:14" s="32" customFormat="1" ht="12.75" customHeight="1" x14ac:dyDescent="0.2">
      <c r="A618" s="4" t="s">
        <v>50</v>
      </c>
      <c r="B618" s="3" t="s">
        <v>271</v>
      </c>
      <c r="C618" s="3" t="s">
        <v>37</v>
      </c>
      <c r="D618" s="3"/>
      <c r="E618" s="3"/>
      <c r="F618" s="3"/>
      <c r="G618" s="2">
        <f>G619</f>
        <v>190</v>
      </c>
      <c r="H618" s="67">
        <f t="shared" ref="H618:M618" si="421">H619</f>
        <v>140</v>
      </c>
      <c r="I618" s="67">
        <f t="shared" si="421"/>
        <v>330</v>
      </c>
      <c r="J618" s="67">
        <f t="shared" si="421"/>
        <v>190</v>
      </c>
      <c r="K618" s="67">
        <f t="shared" si="421"/>
        <v>-190</v>
      </c>
      <c r="L618" s="67">
        <f t="shared" si="421"/>
        <v>0</v>
      </c>
      <c r="M618" s="67">
        <f t="shared" si="421"/>
        <v>0</v>
      </c>
      <c r="N618" s="137"/>
    </row>
    <row r="619" spans="1:14" s="32" customFormat="1" ht="12.75" customHeight="1" x14ac:dyDescent="0.2">
      <c r="A619" s="4" t="s">
        <v>49</v>
      </c>
      <c r="B619" s="3" t="s">
        <v>271</v>
      </c>
      <c r="C619" s="3" t="s">
        <v>37</v>
      </c>
      <c r="D619" s="3" t="s">
        <v>15</v>
      </c>
      <c r="E619" s="3"/>
      <c r="F619" s="3"/>
      <c r="G619" s="2">
        <f>G620+G625</f>
        <v>190</v>
      </c>
      <c r="H619" s="67">
        <f t="shared" ref="H619:M619" si="422">H620+H625</f>
        <v>140</v>
      </c>
      <c r="I619" s="67">
        <f t="shared" si="422"/>
        <v>330</v>
      </c>
      <c r="J619" s="67">
        <f t="shared" si="422"/>
        <v>190</v>
      </c>
      <c r="K619" s="67">
        <f t="shared" si="422"/>
        <v>-190</v>
      </c>
      <c r="L619" s="67">
        <f t="shared" si="422"/>
        <v>0</v>
      </c>
      <c r="M619" s="67">
        <f t="shared" si="422"/>
        <v>0</v>
      </c>
      <c r="N619" s="137"/>
    </row>
    <row r="620" spans="1:14" s="32" customFormat="1" ht="48.75" customHeight="1" x14ac:dyDescent="0.2">
      <c r="A620" s="4" t="s">
        <v>374</v>
      </c>
      <c r="B620" s="3" t="s">
        <v>271</v>
      </c>
      <c r="C620" s="3" t="s">
        <v>37</v>
      </c>
      <c r="D620" s="3" t="s">
        <v>15</v>
      </c>
      <c r="E620" s="3" t="s">
        <v>41</v>
      </c>
      <c r="F620" s="3"/>
      <c r="G620" s="75">
        <f t="shared" ref="G620:M621" si="423">G621</f>
        <v>190</v>
      </c>
      <c r="H620" s="327">
        <f t="shared" si="423"/>
        <v>-190</v>
      </c>
      <c r="I620" s="327">
        <f t="shared" si="423"/>
        <v>0</v>
      </c>
      <c r="J620" s="327">
        <f t="shared" si="423"/>
        <v>190</v>
      </c>
      <c r="K620" s="327">
        <f t="shared" si="423"/>
        <v>-190</v>
      </c>
      <c r="L620" s="327">
        <f t="shared" si="423"/>
        <v>0</v>
      </c>
      <c r="M620" s="327">
        <f t="shared" si="423"/>
        <v>0</v>
      </c>
      <c r="N620" s="137"/>
    </row>
    <row r="621" spans="1:14" s="32" customFormat="1" ht="39.75" customHeight="1" x14ac:dyDescent="0.2">
      <c r="A621" s="7" t="s">
        <v>48</v>
      </c>
      <c r="B621" s="3" t="s">
        <v>271</v>
      </c>
      <c r="C621" s="3" t="s">
        <v>37</v>
      </c>
      <c r="D621" s="3" t="s">
        <v>15</v>
      </c>
      <c r="E621" s="3" t="s">
        <v>457</v>
      </c>
      <c r="F621" s="3"/>
      <c r="G621" s="75">
        <f>G622</f>
        <v>190</v>
      </c>
      <c r="H621" s="327">
        <f t="shared" si="423"/>
        <v>-190</v>
      </c>
      <c r="I621" s="327">
        <f t="shared" si="423"/>
        <v>0</v>
      </c>
      <c r="J621" s="327">
        <f t="shared" si="423"/>
        <v>190</v>
      </c>
      <c r="K621" s="327">
        <f t="shared" si="423"/>
        <v>-190</v>
      </c>
      <c r="L621" s="327">
        <f t="shared" si="423"/>
        <v>0</v>
      </c>
      <c r="M621" s="327">
        <f t="shared" si="423"/>
        <v>0</v>
      </c>
      <c r="N621" s="137"/>
    </row>
    <row r="622" spans="1:14" s="32" customFormat="1" ht="15.75" customHeight="1" x14ac:dyDescent="0.2">
      <c r="A622" s="4" t="s">
        <v>459</v>
      </c>
      <c r="B622" s="3" t="s">
        <v>271</v>
      </c>
      <c r="C622" s="3" t="s">
        <v>37</v>
      </c>
      <c r="D622" s="3" t="s">
        <v>15</v>
      </c>
      <c r="E622" s="3" t="s">
        <v>458</v>
      </c>
      <c r="F622" s="3"/>
      <c r="G622" s="75">
        <f>G623+G624</f>
        <v>190</v>
      </c>
      <c r="H622" s="327">
        <f t="shared" ref="H622:I622" si="424">H623+H624</f>
        <v>-190</v>
      </c>
      <c r="I622" s="327">
        <f t="shared" si="424"/>
        <v>0</v>
      </c>
      <c r="J622" s="327">
        <f t="shared" ref="J622:L622" si="425">J623+J624</f>
        <v>190</v>
      </c>
      <c r="K622" s="327">
        <f t="shared" si="425"/>
        <v>-190</v>
      </c>
      <c r="L622" s="327">
        <f t="shared" si="425"/>
        <v>0</v>
      </c>
      <c r="M622" s="327">
        <f t="shared" ref="M622" si="426">M623+M624</f>
        <v>0</v>
      </c>
      <c r="N622" s="137"/>
    </row>
    <row r="623" spans="1:14" s="32" customFormat="1" ht="60" hidden="1" customHeight="1" x14ac:dyDescent="0.2">
      <c r="A623" s="4" t="s">
        <v>38</v>
      </c>
      <c r="B623" s="3" t="s">
        <v>271</v>
      </c>
      <c r="C623" s="3" t="s">
        <v>37</v>
      </c>
      <c r="D623" s="3" t="s">
        <v>15</v>
      </c>
      <c r="E623" s="3" t="s">
        <v>458</v>
      </c>
      <c r="F623" s="3">
        <v>100</v>
      </c>
      <c r="G623" s="2"/>
      <c r="H623" s="327"/>
      <c r="I623" s="67">
        <f>G623+H623</f>
        <v>0</v>
      </c>
      <c r="J623" s="327">
        <v>0</v>
      </c>
      <c r="K623" s="327"/>
      <c r="L623" s="67">
        <f>J623+K623</f>
        <v>0</v>
      </c>
      <c r="M623" s="327"/>
      <c r="N623" s="137"/>
    </row>
    <row r="624" spans="1:14" s="32" customFormat="1" ht="24" customHeight="1" x14ac:dyDescent="0.2">
      <c r="A624" s="4" t="s">
        <v>47</v>
      </c>
      <c r="B624" s="3" t="s">
        <v>271</v>
      </c>
      <c r="C624" s="3" t="s">
        <v>37</v>
      </c>
      <c r="D624" s="3" t="s">
        <v>15</v>
      </c>
      <c r="E624" s="3" t="s">
        <v>458</v>
      </c>
      <c r="F624" s="3">
        <v>200</v>
      </c>
      <c r="G624" s="2">
        <v>190</v>
      </c>
      <c r="H624" s="327">
        <v>-190</v>
      </c>
      <c r="I624" s="67">
        <f>G624+H624</f>
        <v>0</v>
      </c>
      <c r="J624" s="327">
        <v>190</v>
      </c>
      <c r="K624" s="327">
        <v>-190</v>
      </c>
      <c r="L624" s="67">
        <f>J624+K624</f>
        <v>0</v>
      </c>
      <c r="M624" s="327"/>
      <c r="N624" s="137"/>
    </row>
    <row r="625" spans="1:14" s="32" customFormat="1" ht="48.75" hidden="1" customHeight="1" x14ac:dyDescent="0.2">
      <c r="A625" s="4" t="s">
        <v>597</v>
      </c>
      <c r="B625" s="3" t="s">
        <v>271</v>
      </c>
      <c r="C625" s="3" t="s">
        <v>37</v>
      </c>
      <c r="D625" s="3" t="s">
        <v>15</v>
      </c>
      <c r="E625" s="3" t="s">
        <v>640</v>
      </c>
      <c r="F625" s="3"/>
      <c r="G625" s="75">
        <f t="shared" ref="G625:M626" si="427">G626</f>
        <v>0</v>
      </c>
      <c r="H625" s="327">
        <f t="shared" si="427"/>
        <v>330</v>
      </c>
      <c r="I625" s="327">
        <f t="shared" si="427"/>
        <v>330</v>
      </c>
      <c r="J625" s="327">
        <f t="shared" si="427"/>
        <v>0</v>
      </c>
      <c r="K625" s="327">
        <f t="shared" si="427"/>
        <v>0</v>
      </c>
      <c r="L625" s="327">
        <f t="shared" si="427"/>
        <v>0</v>
      </c>
      <c r="M625" s="327">
        <f t="shared" si="427"/>
        <v>0</v>
      </c>
      <c r="N625" s="137"/>
    </row>
    <row r="626" spans="1:14" s="32" customFormat="1" ht="39.75" hidden="1" customHeight="1" x14ac:dyDescent="0.2">
      <c r="A626" s="7" t="s">
        <v>48</v>
      </c>
      <c r="B626" s="3" t="s">
        <v>271</v>
      </c>
      <c r="C626" s="3" t="s">
        <v>37</v>
      </c>
      <c r="D626" s="3" t="s">
        <v>15</v>
      </c>
      <c r="E626" s="3" t="s">
        <v>643</v>
      </c>
      <c r="F626" s="3"/>
      <c r="G626" s="75">
        <f>G627</f>
        <v>0</v>
      </c>
      <c r="H626" s="327">
        <f t="shared" si="427"/>
        <v>330</v>
      </c>
      <c r="I626" s="327">
        <f t="shared" si="427"/>
        <v>330</v>
      </c>
      <c r="J626" s="327">
        <f t="shared" si="427"/>
        <v>0</v>
      </c>
      <c r="K626" s="327">
        <f t="shared" si="427"/>
        <v>0</v>
      </c>
      <c r="L626" s="327">
        <f t="shared" si="427"/>
        <v>0</v>
      </c>
      <c r="M626" s="327">
        <f t="shared" si="427"/>
        <v>0</v>
      </c>
      <c r="N626" s="137"/>
    </row>
    <row r="627" spans="1:14" s="32" customFormat="1" ht="15.75" hidden="1" customHeight="1" x14ac:dyDescent="0.2">
      <c r="A627" s="4" t="s">
        <v>459</v>
      </c>
      <c r="B627" s="3" t="s">
        <v>271</v>
      </c>
      <c r="C627" s="3" t="s">
        <v>37</v>
      </c>
      <c r="D627" s="3" t="s">
        <v>15</v>
      </c>
      <c r="E627" s="3" t="s">
        <v>644</v>
      </c>
      <c r="F627" s="3"/>
      <c r="G627" s="75">
        <f>G628+G629</f>
        <v>0</v>
      </c>
      <c r="H627" s="327">
        <f t="shared" ref="H627:M627" si="428">H628+H629</f>
        <v>330</v>
      </c>
      <c r="I627" s="327">
        <f t="shared" si="428"/>
        <v>330</v>
      </c>
      <c r="J627" s="327">
        <f t="shared" si="428"/>
        <v>0</v>
      </c>
      <c r="K627" s="327">
        <f t="shared" si="428"/>
        <v>0</v>
      </c>
      <c r="L627" s="327">
        <f t="shared" si="428"/>
        <v>0</v>
      </c>
      <c r="M627" s="327">
        <f t="shared" si="428"/>
        <v>0</v>
      </c>
      <c r="N627" s="137"/>
    </row>
    <row r="628" spans="1:14" s="32" customFormat="1" ht="60" hidden="1" customHeight="1" x14ac:dyDescent="0.2">
      <c r="A628" s="4" t="s">
        <v>38</v>
      </c>
      <c r="B628" s="3" t="s">
        <v>271</v>
      </c>
      <c r="C628" s="3" t="s">
        <v>37</v>
      </c>
      <c r="D628" s="3" t="s">
        <v>15</v>
      </c>
      <c r="E628" s="3" t="s">
        <v>644</v>
      </c>
      <c r="F628" s="3">
        <v>100</v>
      </c>
      <c r="G628" s="2"/>
      <c r="H628" s="327"/>
      <c r="I628" s="67">
        <f>G628+H628</f>
        <v>0</v>
      </c>
      <c r="J628" s="327">
        <v>0</v>
      </c>
      <c r="K628" s="327"/>
      <c r="L628" s="67">
        <f>J628+K628</f>
        <v>0</v>
      </c>
      <c r="M628" s="327"/>
      <c r="N628" s="137"/>
    </row>
    <row r="629" spans="1:14" s="32" customFormat="1" ht="24" hidden="1" customHeight="1" x14ac:dyDescent="0.2">
      <c r="A629" s="4" t="s">
        <v>47</v>
      </c>
      <c r="B629" s="3" t="s">
        <v>271</v>
      </c>
      <c r="C629" s="3" t="s">
        <v>37</v>
      </c>
      <c r="D629" s="3" t="s">
        <v>15</v>
      </c>
      <c r="E629" s="3" t="s">
        <v>644</v>
      </c>
      <c r="F629" s="3">
        <v>200</v>
      </c>
      <c r="G629" s="2"/>
      <c r="H629" s="327">
        <v>330</v>
      </c>
      <c r="I629" s="67">
        <f>G629+H629</f>
        <v>330</v>
      </c>
      <c r="J629" s="327"/>
      <c r="K629" s="327"/>
      <c r="L629" s="67">
        <f>J629+K629</f>
        <v>0</v>
      </c>
      <c r="M629" s="327"/>
      <c r="N629" s="137"/>
    </row>
    <row r="630" spans="1:14" s="32" customFormat="1" ht="12.75" customHeight="1" x14ac:dyDescent="0.2">
      <c r="A630" s="4" t="s">
        <v>285</v>
      </c>
      <c r="B630" s="3" t="s">
        <v>286</v>
      </c>
      <c r="C630" s="3" t="s">
        <v>287</v>
      </c>
      <c r="D630" s="3" t="s">
        <v>287</v>
      </c>
      <c r="E630" s="3" t="s">
        <v>288</v>
      </c>
      <c r="F630" s="3" t="s">
        <v>286</v>
      </c>
      <c r="G630" s="2">
        <v>5135.93</v>
      </c>
      <c r="H630" s="328">
        <v>-5135.93</v>
      </c>
      <c r="I630" s="67">
        <f>G630+H630</f>
        <v>0</v>
      </c>
      <c r="J630" s="328">
        <f>10547.42-102.23</f>
        <v>10445.19</v>
      </c>
      <c r="K630" s="328">
        <v>-5128.17</v>
      </c>
      <c r="L630" s="67">
        <f>J630+K630</f>
        <v>5317.02</v>
      </c>
      <c r="M630" s="328">
        <v>11057.89</v>
      </c>
      <c r="N630" s="137"/>
    </row>
    <row r="631" spans="1:14" s="32" customFormat="1" ht="12.75" customHeight="1" x14ac:dyDescent="0.2">
      <c r="A631" s="36" t="s">
        <v>270</v>
      </c>
      <c r="B631" s="5"/>
      <c r="C631" s="5"/>
      <c r="D631" s="5"/>
      <c r="E631" s="5"/>
      <c r="F631" s="5"/>
      <c r="G631" s="72">
        <f t="shared" ref="G631:M631" si="429">G9+G173+G253+G563+G630</f>
        <v>392878.22</v>
      </c>
      <c r="H631" s="66">
        <f t="shared" si="429"/>
        <v>63043.95</v>
      </c>
      <c r="I631" s="66">
        <f t="shared" si="429"/>
        <v>455922.16</v>
      </c>
      <c r="J631" s="66">
        <f t="shared" si="429"/>
        <v>397647.86</v>
      </c>
      <c r="K631" s="66">
        <f t="shared" si="429"/>
        <v>30371.97</v>
      </c>
      <c r="L631" s="66">
        <f t="shared" si="429"/>
        <v>428019.83</v>
      </c>
      <c r="M631" s="66">
        <f t="shared" si="429"/>
        <v>436587.12</v>
      </c>
      <c r="N631" s="137"/>
    </row>
    <row r="632" spans="1:14" s="32" customFormat="1" ht="12.75" customHeight="1" x14ac:dyDescent="0.2">
      <c r="A632" s="30"/>
      <c r="B632" s="29"/>
      <c r="C632" s="29"/>
      <c r="D632" s="29"/>
      <c r="E632" s="29"/>
      <c r="F632" s="29"/>
      <c r="G632" s="138">
        <v>392878.22</v>
      </c>
      <c r="H632" s="68">
        <f>62955.74+88.1986</f>
        <v>63043.94</v>
      </c>
      <c r="I632" s="132">
        <v>455922.16</v>
      </c>
      <c r="J632" s="67">
        <v>397647.87</v>
      </c>
      <c r="K632" s="68">
        <f>26796.19+2570.78+1004.994</f>
        <v>30371.96</v>
      </c>
      <c r="L632" s="345">
        <v>428019.83</v>
      </c>
      <c r="M632" s="132">
        <v>436587.12</v>
      </c>
      <c r="N632" s="137"/>
    </row>
    <row r="633" spans="1:14" s="32" customFormat="1" ht="12.75" customHeight="1" x14ac:dyDescent="0.2">
      <c r="A633" s="30"/>
      <c r="B633" s="35"/>
      <c r="C633" s="35"/>
      <c r="D633" s="35"/>
      <c r="E633" s="35"/>
      <c r="F633" s="35"/>
      <c r="G633" s="138">
        <f t="shared" ref="G633" si="430">G631-G632</f>
        <v>0</v>
      </c>
      <c r="H633" s="68">
        <f t="shared" ref="H633:I633" si="431">H631-H632</f>
        <v>0.01</v>
      </c>
      <c r="I633" s="132">
        <f t="shared" si="431"/>
        <v>0</v>
      </c>
      <c r="J633" s="67">
        <f t="shared" ref="J633:L633" si="432">J631-J632</f>
        <v>-0.01</v>
      </c>
      <c r="K633" s="68">
        <f t="shared" si="432"/>
        <v>0.01</v>
      </c>
      <c r="L633" s="132">
        <f t="shared" si="432"/>
        <v>0</v>
      </c>
      <c r="M633" s="132">
        <f t="shared" ref="M633" si="433">M631-M632</f>
        <v>0</v>
      </c>
      <c r="N633" s="137"/>
    </row>
    <row r="634" spans="1:14" s="32" customFormat="1" x14ac:dyDescent="0.2">
      <c r="A634" s="30"/>
      <c r="B634" s="31"/>
      <c r="C634" s="21"/>
      <c r="D634" s="20"/>
      <c r="E634" s="411" t="s">
        <v>265</v>
      </c>
      <c r="F634" s="430"/>
      <c r="G634" s="2">
        <f t="shared" ref="G634:M634" si="434">G174+G254</f>
        <v>24182.52</v>
      </c>
      <c r="H634" s="67">
        <f t="shared" si="434"/>
        <v>1701.85</v>
      </c>
      <c r="I634" s="345">
        <f t="shared" si="434"/>
        <v>25884.37</v>
      </c>
      <c r="J634" s="67">
        <f t="shared" si="434"/>
        <v>24170.12</v>
      </c>
      <c r="K634" s="67">
        <f t="shared" si="434"/>
        <v>-16989.169999999998</v>
      </c>
      <c r="L634" s="345">
        <f t="shared" si="434"/>
        <v>7180.95</v>
      </c>
      <c r="M634" s="345">
        <f t="shared" si="434"/>
        <v>3928.42</v>
      </c>
      <c r="N634" s="137"/>
    </row>
    <row r="635" spans="1:14" s="32" customFormat="1" x14ac:dyDescent="0.2">
      <c r="A635" s="30"/>
      <c r="B635" s="31"/>
      <c r="C635" s="21" t="s">
        <v>15</v>
      </c>
      <c r="D635" s="20" t="s">
        <v>27</v>
      </c>
      <c r="E635" s="21" t="s">
        <v>15</v>
      </c>
      <c r="F635" s="20" t="s">
        <v>27</v>
      </c>
      <c r="G635" s="2">
        <f t="shared" ref="G635:M635" si="435">G255</f>
        <v>1371.02</v>
      </c>
      <c r="H635" s="67">
        <f t="shared" si="435"/>
        <v>317.73</v>
      </c>
      <c r="I635" s="345">
        <f t="shared" si="435"/>
        <v>1688.75</v>
      </c>
      <c r="J635" s="67">
        <f t="shared" si="435"/>
        <v>1371.02</v>
      </c>
      <c r="K635" s="67">
        <f t="shared" si="435"/>
        <v>317.73</v>
      </c>
      <c r="L635" s="345">
        <f t="shared" si="435"/>
        <v>1688.75</v>
      </c>
      <c r="M635" s="345">
        <f t="shared" si="435"/>
        <v>0</v>
      </c>
      <c r="N635" s="137"/>
    </row>
    <row r="636" spans="1:14" s="32" customFormat="1" x14ac:dyDescent="0.2">
      <c r="A636" s="30"/>
      <c r="B636" s="34"/>
      <c r="C636" s="21" t="s">
        <v>15</v>
      </c>
      <c r="D636" s="20" t="s">
        <v>6</v>
      </c>
      <c r="E636" s="21" t="s">
        <v>15</v>
      </c>
      <c r="F636" s="20" t="s">
        <v>6</v>
      </c>
      <c r="G636" s="2">
        <f t="shared" ref="G636:M636" si="436">G258</f>
        <v>1777.1089999999999</v>
      </c>
      <c r="H636" s="67">
        <f t="shared" si="436"/>
        <v>-212.93</v>
      </c>
      <c r="I636" s="345">
        <f t="shared" si="436"/>
        <v>1564.18</v>
      </c>
      <c r="J636" s="67">
        <f t="shared" si="436"/>
        <v>1777.11</v>
      </c>
      <c r="K636" s="67">
        <f t="shared" si="436"/>
        <v>-212.93</v>
      </c>
      <c r="L636" s="345">
        <f t="shared" si="436"/>
        <v>1564.18</v>
      </c>
      <c r="M636" s="345">
        <f t="shared" si="436"/>
        <v>0</v>
      </c>
      <c r="N636" s="137"/>
    </row>
    <row r="637" spans="1:14" s="32" customFormat="1" x14ac:dyDescent="0.2">
      <c r="A637" s="30"/>
      <c r="B637" s="33"/>
      <c r="C637" s="21" t="s">
        <v>15</v>
      </c>
      <c r="D637" s="20" t="s">
        <v>59</v>
      </c>
      <c r="E637" s="21" t="s">
        <v>15</v>
      </c>
      <c r="F637" s="20" t="s">
        <v>59</v>
      </c>
      <c r="G637" s="2">
        <f t="shared" ref="G637:M637" si="437">G175+G266</f>
        <v>14503.411</v>
      </c>
      <c r="H637" s="67">
        <f t="shared" si="437"/>
        <v>1287.3499999999999</v>
      </c>
      <c r="I637" s="345">
        <f t="shared" si="437"/>
        <v>15790.76</v>
      </c>
      <c r="J637" s="67">
        <f t="shared" si="437"/>
        <v>14503.41</v>
      </c>
      <c r="K637" s="67">
        <f t="shared" si="437"/>
        <v>-13474.71</v>
      </c>
      <c r="L637" s="345">
        <f t="shared" si="437"/>
        <v>1028.7</v>
      </c>
      <c r="M637" s="345">
        <f t="shared" si="437"/>
        <v>1028.7</v>
      </c>
      <c r="N637" s="137"/>
    </row>
    <row r="638" spans="1:14" s="32" customFormat="1" x14ac:dyDescent="0.2">
      <c r="A638" s="30"/>
      <c r="B638" s="33"/>
      <c r="C638" s="21" t="s">
        <v>15</v>
      </c>
      <c r="D638" s="20" t="s">
        <v>36</v>
      </c>
      <c r="E638" s="21" t="s">
        <v>15</v>
      </c>
      <c r="F638" s="20" t="s">
        <v>36</v>
      </c>
      <c r="G638" s="2">
        <f t="shared" ref="G638:M638" si="438">G296</f>
        <v>7.6</v>
      </c>
      <c r="H638" s="67">
        <f t="shared" si="438"/>
        <v>2</v>
      </c>
      <c r="I638" s="345">
        <f t="shared" si="438"/>
        <v>9.6</v>
      </c>
      <c r="J638" s="67">
        <f t="shared" si="438"/>
        <v>12.3</v>
      </c>
      <c r="K638" s="67">
        <f t="shared" si="438"/>
        <v>-2.2999999999999998</v>
      </c>
      <c r="L638" s="345">
        <f t="shared" si="438"/>
        <v>10</v>
      </c>
      <c r="M638" s="345">
        <f t="shared" si="438"/>
        <v>10.4</v>
      </c>
      <c r="N638" s="137"/>
    </row>
    <row r="639" spans="1:14" s="32" customFormat="1" x14ac:dyDescent="0.2">
      <c r="A639" s="30"/>
      <c r="B639" s="33"/>
      <c r="C639" s="21" t="s">
        <v>15</v>
      </c>
      <c r="D639" s="20" t="s">
        <v>53</v>
      </c>
      <c r="E639" s="21" t="s">
        <v>15</v>
      </c>
      <c r="F639" s="20" t="s">
        <v>53</v>
      </c>
      <c r="G639" s="2">
        <f t="shared" ref="G639:M639" si="439">G184+G305</f>
        <v>5158.08</v>
      </c>
      <c r="H639" s="67">
        <f t="shared" si="439"/>
        <v>4.3</v>
      </c>
      <c r="I639" s="345">
        <f t="shared" si="439"/>
        <v>5162.38</v>
      </c>
      <c r="J639" s="67">
        <f t="shared" si="439"/>
        <v>5158.08</v>
      </c>
      <c r="K639" s="67">
        <f t="shared" si="439"/>
        <v>-3937.46</v>
      </c>
      <c r="L639" s="345">
        <f t="shared" si="439"/>
        <v>1220.6199999999999</v>
      </c>
      <c r="M639" s="345">
        <f t="shared" si="439"/>
        <v>1220.6199999999999</v>
      </c>
      <c r="N639" s="137"/>
    </row>
    <row r="640" spans="1:14" s="32" customFormat="1" x14ac:dyDescent="0.2">
      <c r="A640" s="30"/>
      <c r="B640" s="33"/>
      <c r="C640" s="21" t="s">
        <v>15</v>
      </c>
      <c r="D640" s="20" t="s">
        <v>84</v>
      </c>
      <c r="E640" s="21" t="s">
        <v>15</v>
      </c>
      <c r="F640" s="20" t="s">
        <v>84</v>
      </c>
      <c r="G640" s="2">
        <f t="shared" ref="G640:M640" si="440">G311</f>
        <v>0</v>
      </c>
      <c r="H640" s="67">
        <f t="shared" si="440"/>
        <v>0</v>
      </c>
      <c r="I640" s="345">
        <f t="shared" si="440"/>
        <v>0</v>
      </c>
      <c r="J640" s="67">
        <f t="shared" si="440"/>
        <v>0</v>
      </c>
      <c r="K640" s="67">
        <f t="shared" si="440"/>
        <v>0</v>
      </c>
      <c r="L640" s="345">
        <f t="shared" si="440"/>
        <v>0</v>
      </c>
      <c r="M640" s="345">
        <f t="shared" si="440"/>
        <v>0</v>
      </c>
      <c r="N640" s="137"/>
    </row>
    <row r="641" spans="1:14" s="32" customFormat="1" x14ac:dyDescent="0.2">
      <c r="A641" s="30"/>
      <c r="B641" s="33"/>
      <c r="C641" s="21" t="s">
        <v>15</v>
      </c>
      <c r="D641" s="20" t="s">
        <v>37</v>
      </c>
      <c r="E641" s="21" t="s">
        <v>15</v>
      </c>
      <c r="F641" s="20" t="s">
        <v>37</v>
      </c>
      <c r="G641" s="2">
        <f t="shared" ref="G641:M641" si="441">G207</f>
        <v>500</v>
      </c>
      <c r="H641" s="67">
        <f t="shared" si="441"/>
        <v>100</v>
      </c>
      <c r="I641" s="345">
        <f t="shared" si="441"/>
        <v>600</v>
      </c>
      <c r="J641" s="67">
        <f t="shared" si="441"/>
        <v>500</v>
      </c>
      <c r="K641" s="67">
        <f t="shared" si="441"/>
        <v>100</v>
      </c>
      <c r="L641" s="345">
        <f t="shared" si="441"/>
        <v>600</v>
      </c>
      <c r="M641" s="345">
        <f t="shared" si="441"/>
        <v>600</v>
      </c>
      <c r="N641" s="137"/>
    </row>
    <row r="642" spans="1:14" s="32" customFormat="1" x14ac:dyDescent="0.2">
      <c r="A642" s="30"/>
      <c r="B642" s="31"/>
      <c r="C642" s="21" t="s">
        <v>15</v>
      </c>
      <c r="D642" s="20" t="s">
        <v>24</v>
      </c>
      <c r="E642" s="21" t="s">
        <v>15</v>
      </c>
      <c r="F642" s="20" t="s">
        <v>24</v>
      </c>
      <c r="G642" s="2">
        <f t="shared" ref="G642:M642" si="442">G314</f>
        <v>865.3</v>
      </c>
      <c r="H642" s="67">
        <f t="shared" si="442"/>
        <v>203.4</v>
      </c>
      <c r="I642" s="345">
        <f t="shared" si="442"/>
        <v>1068.7</v>
      </c>
      <c r="J642" s="67">
        <f t="shared" si="442"/>
        <v>848.2</v>
      </c>
      <c r="K642" s="67">
        <f t="shared" si="442"/>
        <v>220.5</v>
      </c>
      <c r="L642" s="345">
        <f t="shared" si="442"/>
        <v>1068.7</v>
      </c>
      <c r="M642" s="345">
        <f t="shared" si="442"/>
        <v>1068.7</v>
      </c>
      <c r="N642" s="137"/>
    </row>
    <row r="643" spans="1:14" s="32" customFormat="1" ht="12.75" customHeight="1" x14ac:dyDescent="0.2">
      <c r="A643" s="30"/>
      <c r="B643" s="31"/>
      <c r="C643" s="415" t="s">
        <v>259</v>
      </c>
      <c r="D643" s="429"/>
      <c r="E643" s="415" t="s">
        <v>259</v>
      </c>
      <c r="F643" s="429"/>
      <c r="G643" s="2">
        <f t="shared" ref="G643:M644" si="443">G224</f>
        <v>520.20000000000005</v>
      </c>
      <c r="H643" s="67">
        <f t="shared" si="443"/>
        <v>383.2</v>
      </c>
      <c r="I643" s="345">
        <f t="shared" si="443"/>
        <v>903.4</v>
      </c>
      <c r="J643" s="67">
        <f t="shared" si="443"/>
        <v>538.79999999999995</v>
      </c>
      <c r="K643" s="67">
        <f t="shared" si="443"/>
        <v>364.6</v>
      </c>
      <c r="L643" s="345">
        <f t="shared" si="443"/>
        <v>903.4</v>
      </c>
      <c r="M643" s="345">
        <f t="shared" si="443"/>
        <v>903.4</v>
      </c>
      <c r="N643" s="137"/>
    </row>
    <row r="644" spans="1:14" s="32" customFormat="1" ht="12.75" customHeight="1" x14ac:dyDescent="0.2">
      <c r="A644" s="30"/>
      <c r="B644" s="31"/>
      <c r="C644" s="21" t="s">
        <v>27</v>
      </c>
      <c r="D644" s="20" t="s">
        <v>6</v>
      </c>
      <c r="E644" s="21" t="s">
        <v>27</v>
      </c>
      <c r="F644" s="20" t="s">
        <v>6</v>
      </c>
      <c r="G644" s="2">
        <f t="shared" si="443"/>
        <v>520.20000000000005</v>
      </c>
      <c r="H644" s="67">
        <f t="shared" si="443"/>
        <v>383.2</v>
      </c>
      <c r="I644" s="345">
        <f t="shared" si="443"/>
        <v>903.4</v>
      </c>
      <c r="J644" s="67">
        <f t="shared" si="443"/>
        <v>538.79999999999995</v>
      </c>
      <c r="K644" s="67">
        <f t="shared" si="443"/>
        <v>364.6</v>
      </c>
      <c r="L644" s="345">
        <f t="shared" si="443"/>
        <v>903.4</v>
      </c>
      <c r="M644" s="345">
        <f t="shared" si="443"/>
        <v>903.4</v>
      </c>
      <c r="N644" s="137"/>
    </row>
    <row r="645" spans="1:14" s="32" customFormat="1" ht="12.75" customHeight="1" x14ac:dyDescent="0.2">
      <c r="A645" s="30"/>
      <c r="B645" s="31"/>
      <c r="C645" s="415" t="s">
        <v>257</v>
      </c>
      <c r="D645" s="429"/>
      <c r="E645" s="415" t="s">
        <v>257</v>
      </c>
      <c r="F645" s="429"/>
      <c r="G645" s="2">
        <f t="shared" ref="G645:M645" si="444">G357</f>
        <v>3299.8</v>
      </c>
      <c r="H645" s="67">
        <f t="shared" si="444"/>
        <v>119.79</v>
      </c>
      <c r="I645" s="345">
        <f t="shared" si="444"/>
        <v>3419.59</v>
      </c>
      <c r="J645" s="67">
        <f t="shared" si="444"/>
        <v>2799.8</v>
      </c>
      <c r="K645" s="67">
        <f t="shared" si="444"/>
        <v>619.79</v>
      </c>
      <c r="L645" s="345">
        <f t="shared" si="444"/>
        <v>3419.59</v>
      </c>
      <c r="M645" s="345">
        <f t="shared" si="444"/>
        <v>3404.59</v>
      </c>
      <c r="N645" s="137"/>
    </row>
    <row r="646" spans="1:14" s="32" customFormat="1" ht="12.75" customHeight="1" x14ac:dyDescent="0.2">
      <c r="A646" s="30"/>
      <c r="B646" s="31"/>
      <c r="C646" s="21" t="s">
        <v>6</v>
      </c>
      <c r="D646" s="20" t="s">
        <v>27</v>
      </c>
      <c r="E646" s="21" t="s">
        <v>6</v>
      </c>
      <c r="F646" s="20" t="s">
        <v>27</v>
      </c>
      <c r="G646" s="2"/>
      <c r="H646" s="67"/>
      <c r="I646" s="345"/>
      <c r="J646" s="67"/>
      <c r="K646" s="67"/>
      <c r="L646" s="345"/>
      <c r="M646" s="345"/>
      <c r="N646" s="137"/>
    </row>
    <row r="647" spans="1:14" s="32" customFormat="1" ht="12.75" customHeight="1" x14ac:dyDescent="0.2">
      <c r="A647" s="30"/>
      <c r="B647" s="31"/>
      <c r="C647" s="21" t="s">
        <v>6</v>
      </c>
      <c r="D647" s="20" t="s">
        <v>71</v>
      </c>
      <c r="E647" s="21" t="s">
        <v>6</v>
      </c>
      <c r="F647" s="20" t="s">
        <v>71</v>
      </c>
      <c r="G647" s="2">
        <f t="shared" ref="G647:M647" si="445">G358</f>
        <v>3259.8</v>
      </c>
      <c r="H647" s="67">
        <f t="shared" si="445"/>
        <v>159.79</v>
      </c>
      <c r="I647" s="345">
        <f t="shared" si="445"/>
        <v>3419.59</v>
      </c>
      <c r="J647" s="67">
        <f t="shared" si="445"/>
        <v>2759.8</v>
      </c>
      <c r="K647" s="67">
        <f t="shared" si="445"/>
        <v>659.79</v>
      </c>
      <c r="L647" s="345">
        <f t="shared" si="445"/>
        <v>3419.59</v>
      </c>
      <c r="M647" s="345">
        <f t="shared" si="445"/>
        <v>3404.59</v>
      </c>
      <c r="N647" s="137"/>
    </row>
    <row r="648" spans="1:14" ht="12.75" customHeight="1" x14ac:dyDescent="0.2">
      <c r="A648" s="29"/>
      <c r="B648" s="31"/>
      <c r="C648" s="21" t="s">
        <v>6</v>
      </c>
      <c r="D648" s="20" t="s">
        <v>7</v>
      </c>
      <c r="E648" s="21" t="s">
        <v>6</v>
      </c>
      <c r="F648" s="20" t="s">
        <v>7</v>
      </c>
      <c r="G648" s="2">
        <f t="shared" ref="G648:M648" si="446">G370</f>
        <v>40</v>
      </c>
      <c r="H648" s="67">
        <f t="shared" si="446"/>
        <v>-40</v>
      </c>
      <c r="I648" s="345">
        <f t="shared" si="446"/>
        <v>0</v>
      </c>
      <c r="J648" s="67">
        <f t="shared" si="446"/>
        <v>40</v>
      </c>
      <c r="K648" s="67">
        <f t="shared" si="446"/>
        <v>-40</v>
      </c>
      <c r="L648" s="345">
        <f t="shared" si="446"/>
        <v>0</v>
      </c>
      <c r="M648" s="345">
        <f t="shared" si="446"/>
        <v>0</v>
      </c>
      <c r="N648" s="135"/>
    </row>
    <row r="649" spans="1:14" ht="12.75" customHeight="1" x14ac:dyDescent="0.2">
      <c r="A649" s="29"/>
      <c r="B649" s="31"/>
      <c r="C649" s="415" t="s">
        <v>254</v>
      </c>
      <c r="D649" s="429"/>
      <c r="E649" s="415" t="s">
        <v>254</v>
      </c>
      <c r="F649" s="429"/>
      <c r="G649" s="2">
        <f t="shared" ref="G649:M649" si="447">G381</f>
        <v>11390.83</v>
      </c>
      <c r="H649" s="67">
        <f t="shared" si="447"/>
        <v>-2688.71</v>
      </c>
      <c r="I649" s="345">
        <f t="shared" si="447"/>
        <v>8702.1200000000008</v>
      </c>
      <c r="J649" s="67">
        <f t="shared" si="447"/>
        <v>11660.08</v>
      </c>
      <c r="K649" s="67">
        <f t="shared" si="447"/>
        <v>-2881.47</v>
      </c>
      <c r="L649" s="345">
        <f t="shared" si="447"/>
        <v>8778.61</v>
      </c>
      <c r="M649" s="345">
        <f t="shared" si="447"/>
        <v>11930.91</v>
      </c>
      <c r="N649" s="135"/>
    </row>
    <row r="650" spans="1:14" ht="12.75" customHeight="1" x14ac:dyDescent="0.2">
      <c r="A650" s="29"/>
      <c r="B650" s="31"/>
      <c r="C650" s="21" t="s">
        <v>59</v>
      </c>
      <c r="D650" s="20" t="s">
        <v>15</v>
      </c>
      <c r="E650" s="21" t="s">
        <v>59</v>
      </c>
      <c r="F650" s="20" t="s">
        <v>15</v>
      </c>
      <c r="G650" s="2"/>
      <c r="H650" s="67"/>
      <c r="I650" s="345"/>
      <c r="J650" s="67"/>
      <c r="K650" s="67"/>
      <c r="L650" s="345"/>
      <c r="M650" s="345"/>
      <c r="N650" s="135"/>
    </row>
    <row r="651" spans="1:14" ht="12.75" customHeight="1" x14ac:dyDescent="0.2">
      <c r="A651" s="29"/>
      <c r="B651" s="31"/>
      <c r="C651" s="21" t="s">
        <v>59</v>
      </c>
      <c r="D651" s="20" t="s">
        <v>36</v>
      </c>
      <c r="E651" s="21" t="s">
        <v>59</v>
      </c>
      <c r="F651" s="20" t="s">
        <v>36</v>
      </c>
      <c r="G651" s="2">
        <f t="shared" ref="G651:M651" si="448">G382</f>
        <v>635.79999999999995</v>
      </c>
      <c r="H651" s="67">
        <f t="shared" si="448"/>
        <v>-85.4</v>
      </c>
      <c r="I651" s="345">
        <f t="shared" si="448"/>
        <v>550.4</v>
      </c>
      <c r="J651" s="67">
        <f t="shared" si="448"/>
        <v>635.79999999999995</v>
      </c>
      <c r="K651" s="67">
        <f t="shared" si="448"/>
        <v>-85.4</v>
      </c>
      <c r="L651" s="345">
        <f t="shared" si="448"/>
        <v>550.4</v>
      </c>
      <c r="M651" s="345">
        <f t="shared" si="448"/>
        <v>550.4</v>
      </c>
      <c r="N651" s="135"/>
    </row>
    <row r="652" spans="1:14" ht="12.75" customHeight="1" x14ac:dyDescent="0.2">
      <c r="A652" s="29"/>
      <c r="B652" s="31"/>
      <c r="C652" s="21" t="s">
        <v>59</v>
      </c>
      <c r="D652" s="20" t="s">
        <v>71</v>
      </c>
      <c r="E652" s="21" t="s">
        <v>59</v>
      </c>
      <c r="F652" s="20" t="s">
        <v>71</v>
      </c>
      <c r="G652" s="2">
        <f t="shared" ref="G652:M652" si="449">G392</f>
        <v>5339.9</v>
      </c>
      <c r="H652" s="67">
        <f t="shared" si="449"/>
        <v>104.9</v>
      </c>
      <c r="I652" s="345">
        <f t="shared" si="449"/>
        <v>5444.8</v>
      </c>
      <c r="J652" s="67">
        <f t="shared" si="449"/>
        <v>5498</v>
      </c>
      <c r="K652" s="67">
        <f t="shared" si="449"/>
        <v>27</v>
      </c>
      <c r="L652" s="345">
        <f t="shared" si="449"/>
        <v>5525</v>
      </c>
      <c r="M652" s="345">
        <f t="shared" si="449"/>
        <v>8677.2999999999993</v>
      </c>
      <c r="N652" s="135"/>
    </row>
    <row r="653" spans="1:14" ht="12.75" customHeight="1" x14ac:dyDescent="0.2">
      <c r="A653" s="29"/>
      <c r="B653" s="31"/>
      <c r="C653" s="21" t="s">
        <v>59</v>
      </c>
      <c r="D653" s="20" t="s">
        <v>28</v>
      </c>
      <c r="E653" s="21" t="s">
        <v>59</v>
      </c>
      <c r="F653" s="20" t="s">
        <v>28</v>
      </c>
      <c r="G653" s="2">
        <f t="shared" ref="G653:M653" si="450">G401</f>
        <v>5415.13</v>
      </c>
      <c r="H653" s="67">
        <f t="shared" si="450"/>
        <v>-2708.21</v>
      </c>
      <c r="I653" s="345">
        <f t="shared" si="450"/>
        <v>2706.92</v>
      </c>
      <c r="J653" s="67">
        <f t="shared" si="450"/>
        <v>5526.28</v>
      </c>
      <c r="K653" s="67">
        <f t="shared" si="450"/>
        <v>-2823.07</v>
      </c>
      <c r="L653" s="345">
        <f t="shared" si="450"/>
        <v>2703.21</v>
      </c>
      <c r="M653" s="345">
        <f t="shared" si="450"/>
        <v>2703.21</v>
      </c>
      <c r="N653" s="135"/>
    </row>
    <row r="654" spans="1:14" ht="12.75" customHeight="1" x14ac:dyDescent="0.2">
      <c r="A654" s="29"/>
      <c r="B654" s="31"/>
      <c r="C654" s="415" t="s">
        <v>249</v>
      </c>
      <c r="D654" s="429"/>
      <c r="E654" s="415" t="s">
        <v>249</v>
      </c>
      <c r="F654" s="429"/>
      <c r="G654" s="2">
        <f t="shared" ref="G654:M655" si="451">G432</f>
        <v>4401.3</v>
      </c>
      <c r="H654" s="67">
        <f t="shared" si="451"/>
        <v>6101.07</v>
      </c>
      <c r="I654" s="345">
        <f t="shared" si="451"/>
        <v>10502.37</v>
      </c>
      <c r="J654" s="67">
        <f t="shared" si="451"/>
        <v>4401.3</v>
      </c>
      <c r="K654" s="67">
        <f t="shared" si="451"/>
        <v>-2775.23</v>
      </c>
      <c r="L654" s="345">
        <f t="shared" si="451"/>
        <v>1626.07</v>
      </c>
      <c r="M654" s="345">
        <f t="shared" si="451"/>
        <v>2598.13</v>
      </c>
      <c r="N654" s="135"/>
    </row>
    <row r="655" spans="1:14" ht="12.75" customHeight="1" x14ac:dyDescent="0.2">
      <c r="A655" s="29"/>
      <c r="B655" s="31"/>
      <c r="C655" s="21" t="s">
        <v>36</v>
      </c>
      <c r="D655" s="20" t="s">
        <v>15</v>
      </c>
      <c r="E655" s="21" t="s">
        <v>36</v>
      </c>
      <c r="F655" s="20" t="s">
        <v>15</v>
      </c>
      <c r="G655" s="2">
        <f t="shared" si="451"/>
        <v>0</v>
      </c>
      <c r="H655" s="67">
        <f t="shared" si="451"/>
        <v>0</v>
      </c>
      <c r="I655" s="345">
        <f t="shared" si="451"/>
        <v>0</v>
      </c>
      <c r="J655" s="67">
        <f t="shared" si="451"/>
        <v>0</v>
      </c>
      <c r="K655" s="67">
        <f t="shared" si="451"/>
        <v>0</v>
      </c>
      <c r="L655" s="345">
        <f t="shared" si="451"/>
        <v>0</v>
      </c>
      <c r="M655" s="345">
        <f t="shared" si="451"/>
        <v>0</v>
      </c>
      <c r="N655" s="135"/>
    </row>
    <row r="656" spans="1:14" ht="12.75" customHeight="1" x14ac:dyDescent="0.2">
      <c r="A656" s="29"/>
      <c r="B656" s="31"/>
      <c r="C656" s="21" t="s">
        <v>36</v>
      </c>
      <c r="D656" s="20" t="s">
        <v>27</v>
      </c>
      <c r="E656" s="21" t="s">
        <v>36</v>
      </c>
      <c r="F656" s="20" t="s">
        <v>27</v>
      </c>
      <c r="G656" s="2">
        <f t="shared" ref="G656:M656" si="452">G438</f>
        <v>3901.3</v>
      </c>
      <c r="H656" s="67">
        <f t="shared" si="452"/>
        <v>6057.57</v>
      </c>
      <c r="I656" s="345">
        <f t="shared" si="452"/>
        <v>9958.8700000000008</v>
      </c>
      <c r="J656" s="67">
        <f t="shared" si="452"/>
        <v>3901.3</v>
      </c>
      <c r="K656" s="67">
        <f t="shared" si="452"/>
        <v>-2525.23</v>
      </c>
      <c r="L656" s="345">
        <f t="shared" si="452"/>
        <v>1376.07</v>
      </c>
      <c r="M656" s="345">
        <f t="shared" si="452"/>
        <v>2348.13</v>
      </c>
      <c r="N656" s="135"/>
    </row>
    <row r="657" spans="1:14" ht="12.75" customHeight="1" x14ac:dyDescent="0.2">
      <c r="A657" s="29"/>
      <c r="B657" s="31"/>
      <c r="C657" s="21" t="s">
        <v>36</v>
      </c>
      <c r="D657" s="20" t="s">
        <v>6</v>
      </c>
      <c r="E657" s="21" t="s">
        <v>36</v>
      </c>
      <c r="F657" s="20" t="s">
        <v>6</v>
      </c>
      <c r="G657" s="2">
        <f t="shared" ref="G657:M657" si="453">G488</f>
        <v>500</v>
      </c>
      <c r="H657" s="67">
        <f t="shared" si="453"/>
        <v>43.5</v>
      </c>
      <c r="I657" s="345">
        <f t="shared" si="453"/>
        <v>543.5</v>
      </c>
      <c r="J657" s="67">
        <f t="shared" si="453"/>
        <v>500</v>
      </c>
      <c r="K657" s="67">
        <f t="shared" si="453"/>
        <v>-250</v>
      </c>
      <c r="L657" s="345">
        <f t="shared" si="453"/>
        <v>250</v>
      </c>
      <c r="M657" s="345">
        <f t="shared" si="453"/>
        <v>250</v>
      </c>
      <c r="N657" s="135"/>
    </row>
    <row r="658" spans="1:14" ht="12.75" customHeight="1" x14ac:dyDescent="0.2">
      <c r="A658" s="29"/>
      <c r="B658" s="31"/>
      <c r="C658" s="411" t="s">
        <v>246</v>
      </c>
      <c r="D658" s="430"/>
      <c r="E658" s="411" t="s">
        <v>246</v>
      </c>
      <c r="F658" s="430"/>
      <c r="G658" s="2">
        <f t="shared" ref="G658:M658" si="454">G498</f>
        <v>0</v>
      </c>
      <c r="H658" s="67">
        <f t="shared" si="454"/>
        <v>0</v>
      </c>
      <c r="I658" s="345">
        <f t="shared" si="454"/>
        <v>0</v>
      </c>
      <c r="J658" s="67">
        <f t="shared" si="454"/>
        <v>0</v>
      </c>
      <c r="K658" s="67">
        <f t="shared" si="454"/>
        <v>0</v>
      </c>
      <c r="L658" s="345">
        <f t="shared" si="454"/>
        <v>0</v>
      </c>
      <c r="M658" s="345">
        <f t="shared" si="454"/>
        <v>0</v>
      </c>
      <c r="N658" s="135"/>
    </row>
    <row r="659" spans="1:14" ht="12.75" customHeight="1" x14ac:dyDescent="0.2">
      <c r="A659" s="29"/>
      <c r="B659" s="31"/>
      <c r="C659" s="21" t="s">
        <v>53</v>
      </c>
      <c r="D659" s="20" t="s">
        <v>36</v>
      </c>
      <c r="E659" s="21" t="s">
        <v>53</v>
      </c>
      <c r="F659" s="20" t="s">
        <v>36</v>
      </c>
      <c r="G659" s="2">
        <f t="shared" ref="G659:M659" si="455">G498</f>
        <v>0</v>
      </c>
      <c r="H659" s="67">
        <f t="shared" si="455"/>
        <v>0</v>
      </c>
      <c r="I659" s="345">
        <f t="shared" si="455"/>
        <v>0</v>
      </c>
      <c r="J659" s="67">
        <f t="shared" si="455"/>
        <v>0</v>
      </c>
      <c r="K659" s="67">
        <f t="shared" si="455"/>
        <v>0</v>
      </c>
      <c r="L659" s="345">
        <f t="shared" si="455"/>
        <v>0</v>
      </c>
      <c r="M659" s="345">
        <f t="shared" si="455"/>
        <v>0</v>
      </c>
      <c r="N659" s="135"/>
    </row>
    <row r="660" spans="1:14" ht="12.75" customHeight="1" x14ac:dyDescent="0.2">
      <c r="A660" s="29"/>
      <c r="B660" s="31"/>
      <c r="C660" s="415" t="s">
        <v>243</v>
      </c>
      <c r="D660" s="429"/>
      <c r="E660" s="415" t="s">
        <v>243</v>
      </c>
      <c r="F660" s="429"/>
      <c r="G660" s="2">
        <f t="shared" ref="G660:M660" si="456">G10+G503+G564</f>
        <v>282268.21000000002</v>
      </c>
      <c r="H660" s="67">
        <f t="shared" si="456"/>
        <v>56558.64</v>
      </c>
      <c r="I660" s="345">
        <f t="shared" si="456"/>
        <v>338826.84</v>
      </c>
      <c r="J660" s="67">
        <f t="shared" si="456"/>
        <v>280656.34000000003</v>
      </c>
      <c r="K660" s="67">
        <f t="shared" si="456"/>
        <v>57879.59</v>
      </c>
      <c r="L660" s="345">
        <f t="shared" si="456"/>
        <v>338535.93</v>
      </c>
      <c r="M660" s="345">
        <f t="shared" si="456"/>
        <v>341336.43</v>
      </c>
      <c r="N660" s="135"/>
    </row>
    <row r="661" spans="1:14" ht="12.75" customHeight="1" x14ac:dyDescent="0.2">
      <c r="A661" s="29"/>
      <c r="B661" s="31"/>
      <c r="C661" s="21" t="s">
        <v>84</v>
      </c>
      <c r="D661" s="20" t="s">
        <v>15</v>
      </c>
      <c r="E661" s="21" t="s">
        <v>84</v>
      </c>
      <c r="F661" s="20" t="s">
        <v>15</v>
      </c>
      <c r="G661" s="2">
        <f t="shared" ref="G661:M661" si="457">G11</f>
        <v>62935.633000000002</v>
      </c>
      <c r="H661" s="67">
        <f t="shared" si="457"/>
        <v>15511.81</v>
      </c>
      <c r="I661" s="67">
        <f t="shared" si="457"/>
        <v>78447.44</v>
      </c>
      <c r="J661" s="67">
        <f t="shared" si="457"/>
        <v>62645.68</v>
      </c>
      <c r="K661" s="67">
        <f t="shared" si="457"/>
        <v>19268.66</v>
      </c>
      <c r="L661" s="67">
        <f t="shared" si="457"/>
        <v>81914.34</v>
      </c>
      <c r="M661" s="67">
        <f t="shared" si="457"/>
        <v>78388</v>
      </c>
      <c r="N661" s="135"/>
    </row>
    <row r="662" spans="1:14" ht="12.75" customHeight="1" x14ac:dyDescent="0.2">
      <c r="A662" s="29"/>
      <c r="B662" s="31"/>
      <c r="C662" s="21" t="s">
        <v>84</v>
      </c>
      <c r="D662" s="20" t="s">
        <v>27</v>
      </c>
      <c r="E662" s="21" t="s">
        <v>84</v>
      </c>
      <c r="F662" s="20" t="s">
        <v>27</v>
      </c>
      <c r="G662" s="2">
        <f t="shared" ref="G662:M662" si="458">G44+G504</f>
        <v>189713.88399999999</v>
      </c>
      <c r="H662" s="67">
        <f t="shared" si="458"/>
        <v>30278.21</v>
      </c>
      <c r="I662" s="67">
        <f t="shared" si="458"/>
        <v>219992.09</v>
      </c>
      <c r="J662" s="67">
        <f t="shared" si="458"/>
        <v>183721.2</v>
      </c>
      <c r="K662" s="67">
        <f t="shared" si="458"/>
        <v>35921.33</v>
      </c>
      <c r="L662" s="67">
        <f t="shared" si="458"/>
        <v>219642.53</v>
      </c>
      <c r="M662" s="67">
        <f t="shared" si="458"/>
        <v>226973.27</v>
      </c>
      <c r="N662" s="135"/>
    </row>
    <row r="663" spans="1:14" ht="12.75" customHeight="1" x14ac:dyDescent="0.2">
      <c r="A663" s="29"/>
      <c r="B663" s="31"/>
      <c r="C663" s="21" t="s">
        <v>84</v>
      </c>
      <c r="D663" s="20" t="s">
        <v>6</v>
      </c>
      <c r="E663" s="21" t="s">
        <v>84</v>
      </c>
      <c r="F663" s="20" t="s">
        <v>6</v>
      </c>
      <c r="G663" s="2">
        <f t="shared" ref="G663:M663" si="459">G90+G565</f>
        <v>15652.61</v>
      </c>
      <c r="H663" s="67">
        <f t="shared" si="459"/>
        <v>10176.370000000001</v>
      </c>
      <c r="I663" s="67">
        <f t="shared" si="459"/>
        <v>25828.98</v>
      </c>
      <c r="J663" s="67">
        <f t="shared" si="459"/>
        <v>20323.38</v>
      </c>
      <c r="K663" s="67">
        <f t="shared" si="459"/>
        <v>1616.93</v>
      </c>
      <c r="L663" s="67">
        <f t="shared" si="459"/>
        <v>21940.31</v>
      </c>
      <c r="M663" s="67">
        <f t="shared" si="459"/>
        <v>21940.31</v>
      </c>
      <c r="N663" s="135"/>
    </row>
    <row r="664" spans="1:14" ht="12.75" customHeight="1" x14ac:dyDescent="0.2">
      <c r="A664" s="29"/>
      <c r="B664" s="31"/>
      <c r="C664" s="21" t="s">
        <v>84</v>
      </c>
      <c r="D664" s="20" t="s">
        <v>36</v>
      </c>
      <c r="E664" s="21" t="s">
        <v>84</v>
      </c>
      <c r="F664" s="20" t="s">
        <v>36</v>
      </c>
      <c r="G664" s="2"/>
      <c r="H664" s="67"/>
      <c r="I664" s="67"/>
      <c r="J664" s="67"/>
      <c r="K664" s="67"/>
      <c r="L664" s="67"/>
      <c r="M664" s="67"/>
      <c r="N664" s="135"/>
    </row>
    <row r="665" spans="1:14" ht="12.75" customHeight="1" x14ac:dyDescent="0.2">
      <c r="A665" s="29"/>
      <c r="B665" s="31"/>
      <c r="C665" s="21" t="s">
        <v>84</v>
      </c>
      <c r="D665" s="20" t="s">
        <v>84</v>
      </c>
      <c r="E665" s="21" t="s">
        <v>84</v>
      </c>
      <c r="F665" s="20" t="s">
        <v>84</v>
      </c>
      <c r="G665" s="2">
        <f t="shared" ref="G665:M665" si="460">G105+G574</f>
        <v>1426.1</v>
      </c>
      <c r="H665" s="67">
        <f t="shared" si="460"/>
        <v>5.3</v>
      </c>
      <c r="I665" s="67">
        <f t="shared" si="460"/>
        <v>1431.4</v>
      </c>
      <c r="J665" s="67">
        <f t="shared" si="460"/>
        <v>1426.1</v>
      </c>
      <c r="K665" s="67">
        <f t="shared" si="460"/>
        <v>5.3</v>
      </c>
      <c r="L665" s="67">
        <f t="shared" si="460"/>
        <v>1431.4</v>
      </c>
      <c r="M665" s="67">
        <f t="shared" si="460"/>
        <v>1431.4</v>
      </c>
      <c r="N665" s="135"/>
    </row>
    <row r="666" spans="1:14" ht="12.75" customHeight="1" x14ac:dyDescent="0.2">
      <c r="A666" s="29"/>
      <c r="B666" s="31"/>
      <c r="C666" s="21" t="s">
        <v>84</v>
      </c>
      <c r="D666" s="20" t="s">
        <v>71</v>
      </c>
      <c r="E666" s="21" t="s">
        <v>84</v>
      </c>
      <c r="F666" s="20" t="s">
        <v>71</v>
      </c>
      <c r="G666" s="2">
        <f t="shared" ref="G666:M666" si="461">G120</f>
        <v>12539.983</v>
      </c>
      <c r="H666" s="67">
        <f t="shared" si="461"/>
        <v>586.95000000000005</v>
      </c>
      <c r="I666" s="67">
        <f t="shared" si="461"/>
        <v>13126.93</v>
      </c>
      <c r="J666" s="67">
        <f t="shared" si="461"/>
        <v>12539.98</v>
      </c>
      <c r="K666" s="67">
        <f t="shared" si="461"/>
        <v>1067.3699999999999</v>
      </c>
      <c r="L666" s="67">
        <f t="shared" si="461"/>
        <v>13607.35</v>
      </c>
      <c r="M666" s="67">
        <f t="shared" si="461"/>
        <v>12603.45</v>
      </c>
      <c r="N666" s="135"/>
    </row>
    <row r="667" spans="1:14" ht="12.75" customHeight="1" x14ac:dyDescent="0.2">
      <c r="A667" s="29"/>
      <c r="B667" s="31"/>
      <c r="C667" s="415" t="s">
        <v>240</v>
      </c>
      <c r="D667" s="429"/>
      <c r="E667" s="415" t="s">
        <v>240</v>
      </c>
      <c r="F667" s="429"/>
      <c r="G667" s="2">
        <f>G579+G517</f>
        <v>22949.11</v>
      </c>
      <c r="H667" s="67">
        <f t="shared" ref="H667:M667" si="462">H579+H517</f>
        <v>7440.11</v>
      </c>
      <c r="I667" s="67">
        <f t="shared" si="462"/>
        <v>30389.22</v>
      </c>
      <c r="J667" s="67">
        <f t="shared" si="462"/>
        <v>22949.11</v>
      </c>
      <c r="K667" s="67">
        <f t="shared" si="462"/>
        <v>6293.07</v>
      </c>
      <c r="L667" s="67">
        <f t="shared" si="462"/>
        <v>29242.18</v>
      </c>
      <c r="M667" s="67">
        <f t="shared" si="462"/>
        <v>28428.77</v>
      </c>
      <c r="N667" s="135"/>
    </row>
    <row r="668" spans="1:14" ht="12.75" customHeight="1" x14ac:dyDescent="0.2">
      <c r="A668" s="29"/>
      <c r="B668" s="31"/>
      <c r="C668" s="21" t="s">
        <v>76</v>
      </c>
      <c r="D668" s="20" t="s">
        <v>15</v>
      </c>
      <c r="E668" s="21" t="s">
        <v>76</v>
      </c>
      <c r="F668" s="20" t="s">
        <v>15</v>
      </c>
      <c r="G668" s="2">
        <f>G580+G518</f>
        <v>20339.57</v>
      </c>
      <c r="H668" s="67">
        <f t="shared" ref="H668:M668" si="463">H580+H518</f>
        <v>7683.95</v>
      </c>
      <c r="I668" s="67">
        <f t="shared" si="463"/>
        <v>28023.52</v>
      </c>
      <c r="J668" s="67">
        <f t="shared" si="463"/>
        <v>20339.57</v>
      </c>
      <c r="K668" s="67">
        <f t="shared" si="463"/>
        <v>7595.95</v>
      </c>
      <c r="L668" s="67">
        <f t="shared" si="463"/>
        <v>27935.52</v>
      </c>
      <c r="M668" s="67">
        <f t="shared" si="463"/>
        <v>27935.52</v>
      </c>
      <c r="N668" s="135"/>
    </row>
    <row r="669" spans="1:14" ht="12.75" customHeight="1" x14ac:dyDescent="0.2">
      <c r="A669" s="29"/>
      <c r="B669" s="31"/>
      <c r="C669" s="21" t="s">
        <v>76</v>
      </c>
      <c r="D669" s="20" t="s">
        <v>59</v>
      </c>
      <c r="E669" s="21" t="s">
        <v>76</v>
      </c>
      <c r="F669" s="20" t="s">
        <v>59</v>
      </c>
      <c r="G669" s="2">
        <f t="shared" ref="G669:M669" si="464">G599</f>
        <v>2609.54</v>
      </c>
      <c r="H669" s="67">
        <f t="shared" si="464"/>
        <v>-243.84</v>
      </c>
      <c r="I669" s="345">
        <f t="shared" si="464"/>
        <v>2365.6999999999998</v>
      </c>
      <c r="J669" s="67">
        <f t="shared" si="464"/>
        <v>2609.54</v>
      </c>
      <c r="K669" s="67">
        <f t="shared" si="464"/>
        <v>-1302.8800000000001</v>
      </c>
      <c r="L669" s="345">
        <f t="shared" si="464"/>
        <v>1306.6600000000001</v>
      </c>
      <c r="M669" s="345">
        <f t="shared" si="464"/>
        <v>493.25</v>
      </c>
      <c r="N669" s="135"/>
    </row>
    <row r="670" spans="1:14" ht="12.75" customHeight="1" x14ac:dyDescent="0.2">
      <c r="A670" s="29"/>
      <c r="B670" s="31"/>
      <c r="C670" s="415" t="s">
        <v>237</v>
      </c>
      <c r="D670" s="429"/>
      <c r="E670" s="415" t="s">
        <v>237</v>
      </c>
      <c r="F670" s="429"/>
      <c r="G670" s="2"/>
      <c r="H670" s="67"/>
      <c r="I670" s="67"/>
      <c r="J670" s="67"/>
      <c r="K670" s="67"/>
      <c r="L670" s="67"/>
      <c r="M670" s="67"/>
      <c r="N670" s="135"/>
    </row>
    <row r="671" spans="1:14" ht="12.75" customHeight="1" x14ac:dyDescent="0.2">
      <c r="A671" s="29"/>
      <c r="B671" s="31"/>
      <c r="C671" s="21" t="s">
        <v>71</v>
      </c>
      <c r="D671" s="20" t="s">
        <v>15</v>
      </c>
      <c r="E671" s="21" t="s">
        <v>71</v>
      </c>
      <c r="F671" s="20" t="s">
        <v>15</v>
      </c>
      <c r="G671" s="2"/>
      <c r="H671" s="67"/>
      <c r="I671" s="345"/>
      <c r="J671" s="67"/>
      <c r="K671" s="67"/>
      <c r="L671" s="345"/>
      <c r="M671" s="345"/>
      <c r="N671" s="135"/>
    </row>
    <row r="672" spans="1:14" ht="12.75" customHeight="1" x14ac:dyDescent="0.2">
      <c r="A672" s="29"/>
      <c r="B672" s="31"/>
      <c r="C672" s="21" t="s">
        <v>71</v>
      </c>
      <c r="D672" s="20" t="s">
        <v>27</v>
      </c>
      <c r="E672" s="21" t="s">
        <v>71</v>
      </c>
      <c r="F672" s="20" t="s">
        <v>27</v>
      </c>
      <c r="G672" s="2"/>
      <c r="H672" s="67"/>
      <c r="I672" s="345"/>
      <c r="J672" s="67"/>
      <c r="K672" s="67"/>
      <c r="L672" s="345"/>
      <c r="M672" s="345"/>
      <c r="N672" s="135"/>
    </row>
    <row r="673" spans="1:14" ht="12.75" customHeight="1" x14ac:dyDescent="0.2">
      <c r="A673" s="29"/>
      <c r="B673" s="31"/>
      <c r="C673" s="21" t="s">
        <v>71</v>
      </c>
      <c r="D673" s="20" t="s">
        <v>59</v>
      </c>
      <c r="E673" s="21" t="s">
        <v>71</v>
      </c>
      <c r="F673" s="20" t="s">
        <v>59</v>
      </c>
      <c r="G673" s="2"/>
      <c r="H673" s="67"/>
      <c r="I673" s="345"/>
      <c r="J673" s="67"/>
      <c r="K673" s="67"/>
      <c r="L673" s="345"/>
      <c r="M673" s="345"/>
      <c r="N673" s="135"/>
    </row>
    <row r="674" spans="1:14" ht="12.75" customHeight="1" x14ac:dyDescent="0.2">
      <c r="A674" s="29"/>
      <c r="B674" s="31"/>
      <c r="C674" s="21" t="s">
        <v>71</v>
      </c>
      <c r="D674" s="20" t="s">
        <v>71</v>
      </c>
      <c r="E674" s="21" t="s">
        <v>71</v>
      </c>
      <c r="F674" s="20" t="s">
        <v>71</v>
      </c>
      <c r="G674" s="2"/>
      <c r="H674" s="67"/>
      <c r="I674" s="345"/>
      <c r="J674" s="67"/>
      <c r="K674" s="67"/>
      <c r="L674" s="345"/>
      <c r="M674" s="345"/>
      <c r="N674" s="135"/>
    </row>
    <row r="675" spans="1:14" ht="12.75" customHeight="1" x14ac:dyDescent="0.2">
      <c r="A675" s="29"/>
      <c r="B675" s="31"/>
      <c r="C675" s="415" t="s">
        <v>234</v>
      </c>
      <c r="D675" s="429"/>
      <c r="E675" s="415" t="s">
        <v>234</v>
      </c>
      <c r="F675" s="429"/>
      <c r="G675" s="2">
        <f t="shared" ref="G675:M675" si="465">G161+G523+G612</f>
        <v>10902.4</v>
      </c>
      <c r="H675" s="67">
        <f t="shared" si="465"/>
        <v>-1373.16</v>
      </c>
      <c r="I675" s="345">
        <f t="shared" si="465"/>
        <v>9529.24</v>
      </c>
      <c r="J675" s="67">
        <f t="shared" si="465"/>
        <v>12199.2</v>
      </c>
      <c r="K675" s="67">
        <f t="shared" si="465"/>
        <v>-6618.13</v>
      </c>
      <c r="L675" s="345">
        <f t="shared" si="465"/>
        <v>5581.07</v>
      </c>
      <c r="M675" s="345">
        <f t="shared" si="465"/>
        <v>5563.57</v>
      </c>
      <c r="N675" s="135"/>
    </row>
    <row r="676" spans="1:14" ht="12.75" customHeight="1" x14ac:dyDescent="0.2">
      <c r="A676" s="29"/>
      <c r="B676" s="31"/>
      <c r="C676" s="21" t="s">
        <v>54</v>
      </c>
      <c r="D676" s="20" t="s">
        <v>15</v>
      </c>
      <c r="E676" s="21" t="s">
        <v>54</v>
      </c>
      <c r="F676" s="20" t="s">
        <v>15</v>
      </c>
      <c r="G676" s="2">
        <f t="shared" ref="G676:M676" si="466">G524</f>
        <v>500</v>
      </c>
      <c r="H676" s="67">
        <f t="shared" si="466"/>
        <v>-157.63</v>
      </c>
      <c r="I676" s="345">
        <f t="shared" si="466"/>
        <v>342.37</v>
      </c>
      <c r="J676" s="67">
        <f t="shared" si="466"/>
        <v>500</v>
      </c>
      <c r="K676" s="67">
        <f t="shared" si="466"/>
        <v>-157.63</v>
      </c>
      <c r="L676" s="345">
        <f t="shared" si="466"/>
        <v>342.37</v>
      </c>
      <c r="M676" s="345">
        <f t="shared" si="466"/>
        <v>342.37</v>
      </c>
      <c r="N676" s="135"/>
    </row>
    <row r="677" spans="1:14" ht="12.75" customHeight="1" x14ac:dyDescent="0.2">
      <c r="A677" s="29"/>
      <c r="B677" s="31"/>
      <c r="C677" s="21" t="s">
        <v>54</v>
      </c>
      <c r="D677" s="20" t="s">
        <v>27</v>
      </c>
      <c r="E677" s="21" t="s">
        <v>54</v>
      </c>
      <c r="F677" s="20" t="s">
        <v>27</v>
      </c>
      <c r="G677" s="2"/>
      <c r="H677" s="67"/>
      <c r="I677" s="345"/>
      <c r="J677" s="67"/>
      <c r="K677" s="67"/>
      <c r="L677" s="345"/>
      <c r="M677" s="345"/>
      <c r="N677" s="135"/>
    </row>
    <row r="678" spans="1:14" ht="12.75" customHeight="1" x14ac:dyDescent="0.2">
      <c r="A678" s="29"/>
      <c r="B678" s="31"/>
      <c r="C678" s="21" t="s">
        <v>54</v>
      </c>
      <c r="D678" s="20" t="s">
        <v>6</v>
      </c>
      <c r="E678" s="21" t="s">
        <v>54</v>
      </c>
      <c r="F678" s="20" t="s">
        <v>6</v>
      </c>
      <c r="G678" s="2">
        <f t="shared" ref="G678:M678" si="467">G529</f>
        <v>5034</v>
      </c>
      <c r="H678" s="67">
        <f t="shared" si="467"/>
        <v>-900.83</v>
      </c>
      <c r="I678" s="345">
        <f t="shared" si="467"/>
        <v>4133.17</v>
      </c>
      <c r="J678" s="67">
        <f t="shared" si="467"/>
        <v>6330.8</v>
      </c>
      <c r="K678" s="67">
        <f t="shared" si="467"/>
        <v>-6145.8</v>
      </c>
      <c r="L678" s="345">
        <f t="shared" si="467"/>
        <v>185</v>
      </c>
      <c r="M678" s="345">
        <f t="shared" si="467"/>
        <v>167.5</v>
      </c>
      <c r="N678" s="135"/>
    </row>
    <row r="679" spans="1:14" ht="12.75" customHeight="1" x14ac:dyDescent="0.2">
      <c r="A679" s="29"/>
      <c r="B679" s="31"/>
      <c r="C679" s="21" t="s">
        <v>54</v>
      </c>
      <c r="D679" s="20" t="s">
        <v>59</v>
      </c>
      <c r="E679" s="21" t="s">
        <v>54</v>
      </c>
      <c r="F679" s="20" t="s">
        <v>59</v>
      </c>
      <c r="G679" s="2">
        <f t="shared" ref="G679:M679" si="468">G162</f>
        <v>5368.4</v>
      </c>
      <c r="H679" s="67">
        <f t="shared" si="468"/>
        <v>-314.7</v>
      </c>
      <c r="I679" s="345">
        <f t="shared" si="468"/>
        <v>5053.7</v>
      </c>
      <c r="J679" s="67">
        <f t="shared" si="468"/>
        <v>5368.4</v>
      </c>
      <c r="K679" s="67">
        <f t="shared" si="468"/>
        <v>-314.7</v>
      </c>
      <c r="L679" s="345">
        <f t="shared" si="468"/>
        <v>5053.7</v>
      </c>
      <c r="M679" s="345">
        <f t="shared" si="468"/>
        <v>5053.7</v>
      </c>
      <c r="N679" s="135"/>
    </row>
    <row r="680" spans="1:14" ht="12.75" customHeight="1" x14ac:dyDescent="0.2">
      <c r="A680" s="29"/>
      <c r="B680" s="31"/>
      <c r="C680" s="21" t="s">
        <v>54</v>
      </c>
      <c r="D680" s="20" t="s">
        <v>53</v>
      </c>
      <c r="E680" s="21" t="s">
        <v>54</v>
      </c>
      <c r="F680" s="20" t="s">
        <v>53</v>
      </c>
      <c r="G680" s="2">
        <f t="shared" ref="G680:M680" si="469">G613</f>
        <v>0</v>
      </c>
      <c r="H680" s="67">
        <f t="shared" si="469"/>
        <v>0</v>
      </c>
      <c r="I680" s="345">
        <f t="shared" si="469"/>
        <v>0</v>
      </c>
      <c r="J680" s="67">
        <f t="shared" si="469"/>
        <v>0</v>
      </c>
      <c r="K680" s="67">
        <f t="shared" si="469"/>
        <v>0</v>
      </c>
      <c r="L680" s="345">
        <f t="shared" si="469"/>
        <v>0</v>
      </c>
      <c r="M680" s="345">
        <f t="shared" si="469"/>
        <v>0</v>
      </c>
      <c r="N680" s="135"/>
    </row>
    <row r="681" spans="1:14" ht="12.75" customHeight="1" x14ac:dyDescent="0.2">
      <c r="A681" s="29"/>
      <c r="B681" s="31"/>
      <c r="C681" s="415" t="s">
        <v>230</v>
      </c>
      <c r="D681" s="429"/>
      <c r="E681" s="415" t="s">
        <v>230</v>
      </c>
      <c r="F681" s="429"/>
      <c r="G681" s="2">
        <f t="shared" ref="G681:M682" si="470">G618</f>
        <v>190</v>
      </c>
      <c r="H681" s="67">
        <f t="shared" si="470"/>
        <v>140</v>
      </c>
      <c r="I681" s="345">
        <f t="shared" si="470"/>
        <v>330</v>
      </c>
      <c r="J681" s="67">
        <f t="shared" si="470"/>
        <v>190</v>
      </c>
      <c r="K681" s="67">
        <f t="shared" si="470"/>
        <v>-190</v>
      </c>
      <c r="L681" s="345">
        <f t="shared" si="470"/>
        <v>0</v>
      </c>
      <c r="M681" s="345">
        <f t="shared" si="470"/>
        <v>0</v>
      </c>
      <c r="N681" s="135"/>
    </row>
    <row r="682" spans="1:14" ht="12.75" customHeight="1" x14ac:dyDescent="0.2">
      <c r="A682" s="29"/>
      <c r="B682" s="31"/>
      <c r="C682" s="21" t="s">
        <v>37</v>
      </c>
      <c r="D682" s="20" t="s">
        <v>15</v>
      </c>
      <c r="E682" s="21" t="s">
        <v>37</v>
      </c>
      <c r="F682" s="20" t="s">
        <v>15</v>
      </c>
      <c r="G682" s="2">
        <f t="shared" si="470"/>
        <v>190</v>
      </c>
      <c r="H682" s="67">
        <f t="shared" si="470"/>
        <v>140</v>
      </c>
      <c r="I682" s="345">
        <f t="shared" si="470"/>
        <v>330</v>
      </c>
      <c r="J682" s="67">
        <f t="shared" si="470"/>
        <v>190</v>
      </c>
      <c r="K682" s="67">
        <f t="shared" si="470"/>
        <v>-190</v>
      </c>
      <c r="L682" s="345">
        <f t="shared" si="470"/>
        <v>0</v>
      </c>
      <c r="M682" s="345">
        <f t="shared" si="470"/>
        <v>0</v>
      </c>
      <c r="N682" s="135"/>
    </row>
    <row r="683" spans="1:14" ht="12.75" customHeight="1" x14ac:dyDescent="0.2">
      <c r="A683" s="29"/>
      <c r="B683" s="31"/>
      <c r="C683" s="23" t="s">
        <v>37</v>
      </c>
      <c r="D683" s="21" t="s">
        <v>36</v>
      </c>
      <c r="E683" s="23" t="s">
        <v>37</v>
      </c>
      <c r="F683" s="21" t="s">
        <v>36</v>
      </c>
      <c r="G683" s="2"/>
      <c r="H683" s="67"/>
      <c r="I683" s="345"/>
      <c r="J683" s="67"/>
      <c r="K683" s="67"/>
      <c r="L683" s="345"/>
      <c r="M683" s="345"/>
      <c r="N683" s="135"/>
    </row>
    <row r="684" spans="1:14" ht="12.75" customHeight="1" x14ac:dyDescent="0.2">
      <c r="A684" s="29"/>
      <c r="B684" s="31"/>
      <c r="C684" s="415" t="s">
        <v>228</v>
      </c>
      <c r="D684" s="429"/>
      <c r="E684" s="415" t="s">
        <v>228</v>
      </c>
      <c r="F684" s="429"/>
      <c r="G684" s="2">
        <f t="shared" ref="G684:M685" si="471">G547</f>
        <v>1569.92</v>
      </c>
      <c r="H684" s="67">
        <f t="shared" si="471"/>
        <v>-144.41</v>
      </c>
      <c r="I684" s="345">
        <f t="shared" si="471"/>
        <v>1425.51</v>
      </c>
      <c r="J684" s="67">
        <f t="shared" si="471"/>
        <v>1569.92</v>
      </c>
      <c r="K684" s="67">
        <f t="shared" si="471"/>
        <v>-144.41</v>
      </c>
      <c r="L684" s="345">
        <f t="shared" si="471"/>
        <v>1425.51</v>
      </c>
      <c r="M684" s="345">
        <f t="shared" si="471"/>
        <v>1425.51</v>
      </c>
      <c r="N684" s="135"/>
    </row>
    <row r="685" spans="1:14" ht="12.75" customHeight="1" x14ac:dyDescent="0.2">
      <c r="A685" s="29"/>
      <c r="B685" s="31"/>
      <c r="C685" s="21" t="s">
        <v>28</v>
      </c>
      <c r="D685" s="20" t="s">
        <v>27</v>
      </c>
      <c r="E685" s="21" t="s">
        <v>28</v>
      </c>
      <c r="F685" s="20" t="s">
        <v>27</v>
      </c>
      <c r="G685" s="2">
        <f t="shared" si="471"/>
        <v>1569.92</v>
      </c>
      <c r="H685" s="67">
        <f t="shared" si="471"/>
        <v>-144.41</v>
      </c>
      <c r="I685" s="345">
        <f t="shared" si="471"/>
        <v>1425.51</v>
      </c>
      <c r="J685" s="67">
        <f t="shared" si="471"/>
        <v>1569.92</v>
      </c>
      <c r="K685" s="67">
        <f t="shared" si="471"/>
        <v>-144.41</v>
      </c>
      <c r="L685" s="345">
        <f t="shared" si="471"/>
        <v>1425.51</v>
      </c>
      <c r="M685" s="345">
        <f t="shared" si="471"/>
        <v>1425.51</v>
      </c>
      <c r="N685" s="135"/>
    </row>
    <row r="686" spans="1:14" ht="12.75" customHeight="1" x14ac:dyDescent="0.2">
      <c r="A686" s="29"/>
      <c r="B686" s="31"/>
      <c r="C686" s="415" t="s">
        <v>226</v>
      </c>
      <c r="D686" s="429"/>
      <c r="E686" s="415" t="s">
        <v>226</v>
      </c>
      <c r="F686" s="429"/>
      <c r="G686" s="2">
        <f t="shared" ref="G686:M687" si="472">G213+G553</f>
        <v>98</v>
      </c>
      <c r="H686" s="67">
        <f t="shared" si="472"/>
        <v>-52</v>
      </c>
      <c r="I686" s="345">
        <f t="shared" si="472"/>
        <v>46</v>
      </c>
      <c r="J686" s="67">
        <f t="shared" si="472"/>
        <v>98</v>
      </c>
      <c r="K686" s="67">
        <f t="shared" si="472"/>
        <v>-52</v>
      </c>
      <c r="L686" s="345">
        <f t="shared" si="472"/>
        <v>46</v>
      </c>
      <c r="M686" s="345">
        <f t="shared" si="472"/>
        <v>46</v>
      </c>
      <c r="N686" s="135"/>
    </row>
    <row r="687" spans="1:14" ht="12.75" customHeight="1" x14ac:dyDescent="0.2">
      <c r="A687" s="29"/>
      <c r="B687" s="31"/>
      <c r="C687" s="21" t="s">
        <v>24</v>
      </c>
      <c r="D687" s="20" t="s">
        <v>15</v>
      </c>
      <c r="E687" s="21" t="s">
        <v>24</v>
      </c>
      <c r="F687" s="20" t="s">
        <v>15</v>
      </c>
      <c r="G687" s="2">
        <f t="shared" si="472"/>
        <v>98</v>
      </c>
      <c r="H687" s="67">
        <f t="shared" si="472"/>
        <v>-52</v>
      </c>
      <c r="I687" s="345">
        <f t="shared" si="472"/>
        <v>46</v>
      </c>
      <c r="J687" s="67">
        <f t="shared" si="472"/>
        <v>98</v>
      </c>
      <c r="K687" s="67">
        <f t="shared" si="472"/>
        <v>-52</v>
      </c>
      <c r="L687" s="345">
        <f t="shared" si="472"/>
        <v>46</v>
      </c>
      <c r="M687" s="345">
        <f t="shared" si="472"/>
        <v>46</v>
      </c>
      <c r="N687" s="135"/>
    </row>
    <row r="688" spans="1:14" ht="12.75" customHeight="1" x14ac:dyDescent="0.2">
      <c r="A688" s="29"/>
      <c r="B688" s="31"/>
      <c r="C688" s="415" t="s">
        <v>224</v>
      </c>
      <c r="D688" s="429"/>
      <c r="E688" s="415" t="s">
        <v>224</v>
      </c>
      <c r="F688" s="429"/>
      <c r="G688" s="2">
        <f t="shared" ref="G688:M689" si="473">G234</f>
        <v>25970</v>
      </c>
      <c r="H688" s="67">
        <f t="shared" si="473"/>
        <v>-6.5</v>
      </c>
      <c r="I688" s="345">
        <f t="shared" si="473"/>
        <v>25963.5</v>
      </c>
      <c r="J688" s="67">
        <f t="shared" si="473"/>
        <v>25970</v>
      </c>
      <c r="K688" s="67">
        <f t="shared" si="473"/>
        <v>-6.5</v>
      </c>
      <c r="L688" s="345">
        <f t="shared" si="473"/>
        <v>25963.5</v>
      </c>
      <c r="M688" s="345">
        <f t="shared" si="473"/>
        <v>25963.5</v>
      </c>
      <c r="N688" s="135"/>
    </row>
    <row r="689" spans="1:14" ht="12.75" customHeight="1" x14ac:dyDescent="0.2">
      <c r="A689" s="29"/>
      <c r="B689" s="31"/>
      <c r="C689" s="21" t="s">
        <v>7</v>
      </c>
      <c r="D689" s="20" t="s">
        <v>15</v>
      </c>
      <c r="E689" s="21" t="s">
        <v>7</v>
      </c>
      <c r="F689" s="20" t="s">
        <v>15</v>
      </c>
      <c r="G689" s="2">
        <f t="shared" si="473"/>
        <v>25970</v>
      </c>
      <c r="H689" s="67">
        <f t="shared" si="473"/>
        <v>-6.5</v>
      </c>
      <c r="I689" s="345">
        <f t="shared" si="473"/>
        <v>25963.5</v>
      </c>
      <c r="J689" s="67">
        <f t="shared" si="473"/>
        <v>25970</v>
      </c>
      <c r="K689" s="67">
        <f t="shared" si="473"/>
        <v>-6.5</v>
      </c>
      <c r="L689" s="345">
        <f t="shared" si="473"/>
        <v>25963.5</v>
      </c>
      <c r="M689" s="345">
        <f t="shared" si="473"/>
        <v>25963.5</v>
      </c>
      <c r="N689" s="135"/>
    </row>
    <row r="690" spans="1:14" ht="12.75" customHeight="1" x14ac:dyDescent="0.2">
      <c r="A690" s="29"/>
      <c r="B690" s="31"/>
      <c r="C690" s="21" t="s">
        <v>7</v>
      </c>
      <c r="D690" s="20" t="s">
        <v>6</v>
      </c>
      <c r="E690" s="21" t="s">
        <v>7</v>
      </c>
      <c r="F690" s="20" t="s">
        <v>6</v>
      </c>
      <c r="G690" s="2">
        <f t="shared" ref="G690:M690" si="474">G248</f>
        <v>0</v>
      </c>
      <c r="H690" s="67">
        <f t="shared" si="474"/>
        <v>0</v>
      </c>
      <c r="I690" s="345">
        <f t="shared" si="474"/>
        <v>0</v>
      </c>
      <c r="J690" s="67">
        <f t="shared" si="474"/>
        <v>0</v>
      </c>
      <c r="K690" s="67">
        <f t="shared" si="474"/>
        <v>0</v>
      </c>
      <c r="L690" s="345">
        <f t="shared" si="474"/>
        <v>0</v>
      </c>
      <c r="M690" s="345">
        <f t="shared" si="474"/>
        <v>0</v>
      </c>
      <c r="N690" s="135"/>
    </row>
    <row r="691" spans="1:14" ht="12.75" customHeight="1" x14ac:dyDescent="0.2">
      <c r="A691" s="29"/>
      <c r="B691" s="31"/>
      <c r="C691" s="21" t="s">
        <v>287</v>
      </c>
      <c r="D691" s="20" t="s">
        <v>287</v>
      </c>
      <c r="E691" s="21" t="s">
        <v>287</v>
      </c>
      <c r="F691" s="20" t="s">
        <v>287</v>
      </c>
      <c r="G691" s="2">
        <f t="shared" ref="G691:L691" si="475">G630</f>
        <v>5135.93</v>
      </c>
      <c r="H691" s="67">
        <f t="shared" ref="H691:I691" si="476">H630</f>
        <v>-5135.93</v>
      </c>
      <c r="I691" s="345">
        <f t="shared" si="476"/>
        <v>0</v>
      </c>
      <c r="J691" s="67">
        <f t="shared" si="475"/>
        <v>10445.19</v>
      </c>
      <c r="K691" s="67">
        <f t="shared" si="475"/>
        <v>-5128.17</v>
      </c>
      <c r="L691" s="345">
        <f t="shared" si="475"/>
        <v>5317.02</v>
      </c>
      <c r="M691" s="345">
        <f t="shared" ref="M691" si="477">M630</f>
        <v>11057.89</v>
      </c>
      <c r="N691" s="135"/>
    </row>
    <row r="692" spans="1:14" ht="12.75" customHeight="1" x14ac:dyDescent="0.2">
      <c r="A692" s="29"/>
      <c r="B692" s="31"/>
      <c r="C692" s="31"/>
      <c r="D692" s="31"/>
      <c r="E692" s="91"/>
      <c r="F692" s="17"/>
      <c r="G692" s="2">
        <f t="shared" ref="G692:L692" si="478">G634+G643+G645+G649+G654+G658+G660+G667+G670+G675+G681+G684+G686+G688+G691</f>
        <v>392878.22</v>
      </c>
      <c r="H692" s="67">
        <f t="shared" ref="H692:I692" si="479">H634+H643+H645+H649+H654+H658+H660+H667+H670+H675+H681+H684+H686+H688+H691</f>
        <v>63043.95</v>
      </c>
      <c r="I692" s="345">
        <f t="shared" si="479"/>
        <v>455922.16</v>
      </c>
      <c r="J692" s="67">
        <f t="shared" si="478"/>
        <v>397647.86</v>
      </c>
      <c r="K692" s="67">
        <f t="shared" si="478"/>
        <v>30371.97</v>
      </c>
      <c r="L692" s="345">
        <f t="shared" si="478"/>
        <v>428019.83</v>
      </c>
      <c r="M692" s="345">
        <f t="shared" ref="M692" si="480">M634+M643+M645+M649+M654+M658+M660+M667+M670+M675+M681+M684+M686+M688+M691</f>
        <v>436587.12</v>
      </c>
      <c r="N692" s="135"/>
    </row>
    <row r="693" spans="1:14" ht="12.75" customHeight="1" x14ac:dyDescent="0.2">
      <c r="A693" s="29"/>
      <c r="G693" s="138">
        <f t="shared" ref="G693:M693" si="481">G631-G692</f>
        <v>0</v>
      </c>
      <c r="H693" s="68">
        <f t="shared" si="481"/>
        <v>0</v>
      </c>
      <c r="I693" s="68">
        <f t="shared" si="481"/>
        <v>0</v>
      </c>
      <c r="J693" s="68">
        <f t="shared" si="481"/>
        <v>0</v>
      </c>
      <c r="K693" s="68">
        <f t="shared" si="481"/>
        <v>0</v>
      </c>
      <c r="L693" s="68">
        <f t="shared" si="481"/>
        <v>0</v>
      </c>
      <c r="M693" s="68">
        <f t="shared" si="481"/>
        <v>0</v>
      </c>
      <c r="N693" s="135"/>
    </row>
    <row r="694" spans="1:14" x14ac:dyDescent="0.2">
      <c r="G694" s="138"/>
      <c r="N694" s="135"/>
    </row>
    <row r="695" spans="1:14" x14ac:dyDescent="0.2">
      <c r="E695" s="84" t="s">
        <v>460</v>
      </c>
      <c r="F695" s="85"/>
      <c r="G695" s="2">
        <f t="shared" ref="G695:M695" si="482">G267</f>
        <v>12349.710999999999</v>
      </c>
      <c r="H695" s="67">
        <f t="shared" si="482"/>
        <v>1136.3499999999999</v>
      </c>
      <c r="I695" s="345">
        <f t="shared" si="482"/>
        <v>13486.06</v>
      </c>
      <c r="J695" s="67">
        <f t="shared" si="482"/>
        <v>12349.71</v>
      </c>
      <c r="K695" s="67">
        <f t="shared" si="482"/>
        <v>-12349.71</v>
      </c>
      <c r="L695" s="345">
        <f t="shared" si="482"/>
        <v>0</v>
      </c>
      <c r="M695" s="345">
        <f t="shared" si="482"/>
        <v>0</v>
      </c>
      <c r="N695" s="135"/>
    </row>
    <row r="696" spans="1:14" x14ac:dyDescent="0.2">
      <c r="E696" s="84" t="s">
        <v>65</v>
      </c>
      <c r="F696" s="85"/>
      <c r="G696" s="2">
        <f t="shared" ref="G696:M696" si="483">G383+G439+G530+G505</f>
        <v>25569.8</v>
      </c>
      <c r="H696" s="67">
        <f t="shared" si="483"/>
        <v>-13572.05</v>
      </c>
      <c r="I696" s="345">
        <f t="shared" si="483"/>
        <v>11997.75</v>
      </c>
      <c r="J696" s="67">
        <f t="shared" si="483"/>
        <v>65019.4</v>
      </c>
      <c r="K696" s="67">
        <f t="shared" si="483"/>
        <v>-64469</v>
      </c>
      <c r="L696" s="345">
        <f t="shared" si="483"/>
        <v>550.4</v>
      </c>
      <c r="M696" s="345">
        <f t="shared" si="483"/>
        <v>550.4</v>
      </c>
      <c r="N696" s="135"/>
    </row>
    <row r="697" spans="1:14" x14ac:dyDescent="0.2">
      <c r="E697" s="84" t="s">
        <v>31</v>
      </c>
      <c r="F697" s="85"/>
      <c r="G697" s="2">
        <f t="shared" ref="G697:M697" si="484">G315+G549</f>
        <v>1570.02</v>
      </c>
      <c r="H697" s="67">
        <f t="shared" si="484"/>
        <v>-91.01</v>
      </c>
      <c r="I697" s="345">
        <f t="shared" si="484"/>
        <v>1479.01</v>
      </c>
      <c r="J697" s="67">
        <f t="shared" si="484"/>
        <v>1570.02</v>
      </c>
      <c r="K697" s="67">
        <f t="shared" si="484"/>
        <v>-91.01</v>
      </c>
      <c r="L697" s="345">
        <f t="shared" si="484"/>
        <v>1479.01</v>
      </c>
      <c r="M697" s="345">
        <f t="shared" si="484"/>
        <v>1479.01</v>
      </c>
      <c r="N697" s="135"/>
    </row>
    <row r="698" spans="1:14" x14ac:dyDescent="0.2">
      <c r="E698" s="84" t="s">
        <v>149</v>
      </c>
      <c r="F698" s="85"/>
      <c r="G698" s="2">
        <f t="shared" ref="G698:M698" si="485">G409</f>
        <v>200</v>
      </c>
      <c r="H698" s="67">
        <f t="shared" si="485"/>
        <v>-200</v>
      </c>
      <c r="I698" s="345">
        <f t="shared" si="485"/>
        <v>0</v>
      </c>
      <c r="J698" s="67">
        <f t="shared" si="485"/>
        <v>200</v>
      </c>
      <c r="K698" s="67">
        <f t="shared" si="485"/>
        <v>-200</v>
      </c>
      <c r="L698" s="345">
        <f t="shared" si="485"/>
        <v>0</v>
      </c>
      <c r="M698" s="345">
        <f t="shared" si="485"/>
        <v>0</v>
      </c>
      <c r="N698" s="135"/>
    </row>
    <row r="699" spans="1:14" s="37" customFormat="1" x14ac:dyDescent="0.2">
      <c r="A699" s="83"/>
      <c r="E699" s="86" t="s">
        <v>4</v>
      </c>
      <c r="F699" s="87"/>
      <c r="G699" s="72">
        <f t="shared" ref="G699:L699" si="486">SUM(G695:G698)</f>
        <v>39689.531000000003</v>
      </c>
      <c r="H699" s="66">
        <f t="shared" ref="H699:I699" si="487">SUM(H695:H698)</f>
        <v>-12726.71</v>
      </c>
      <c r="I699" s="347">
        <f t="shared" si="487"/>
        <v>26962.82</v>
      </c>
      <c r="J699" s="66">
        <f t="shared" si="486"/>
        <v>79139.13</v>
      </c>
      <c r="K699" s="66">
        <f t="shared" si="486"/>
        <v>-77109.72</v>
      </c>
      <c r="L699" s="347">
        <f t="shared" si="486"/>
        <v>2029.41</v>
      </c>
      <c r="M699" s="347">
        <f t="shared" ref="M699" si="488">SUM(M695:M698)</f>
        <v>2029.41</v>
      </c>
      <c r="N699" s="133"/>
    </row>
    <row r="700" spans="1:14" x14ac:dyDescent="0.2">
      <c r="E700" s="84" t="s">
        <v>79</v>
      </c>
      <c r="F700" s="85"/>
      <c r="G700" s="2">
        <f>G600</f>
        <v>1118.45</v>
      </c>
      <c r="H700" s="67">
        <f t="shared" ref="H700:M700" si="489">H600</f>
        <v>-59.41</v>
      </c>
      <c r="I700" s="67">
        <f t="shared" si="489"/>
        <v>1059.04</v>
      </c>
      <c r="J700" s="67">
        <f t="shared" si="489"/>
        <v>1118.45</v>
      </c>
      <c r="K700" s="67">
        <f t="shared" si="489"/>
        <v>-1118.45</v>
      </c>
      <c r="L700" s="67">
        <f t="shared" si="489"/>
        <v>0</v>
      </c>
      <c r="M700" s="67">
        <f t="shared" si="489"/>
        <v>0</v>
      </c>
      <c r="N700" s="135"/>
    </row>
    <row r="701" spans="1:14" x14ac:dyDescent="0.2">
      <c r="E701" s="84" t="s">
        <v>95</v>
      </c>
      <c r="F701" s="85"/>
      <c r="G701" s="2">
        <f t="shared" ref="G701:M701" si="490">G121+G125+G132</f>
        <v>12539.983</v>
      </c>
      <c r="H701" s="67">
        <f t="shared" si="490"/>
        <v>-12539.98</v>
      </c>
      <c r="I701" s="67">
        <f t="shared" si="490"/>
        <v>0</v>
      </c>
      <c r="J701" s="67">
        <f t="shared" si="490"/>
        <v>12539.98</v>
      </c>
      <c r="K701" s="67">
        <f t="shared" si="490"/>
        <v>-12539.98</v>
      </c>
      <c r="L701" s="67">
        <f t="shared" si="490"/>
        <v>0</v>
      </c>
      <c r="M701" s="67">
        <f t="shared" si="490"/>
        <v>0</v>
      </c>
      <c r="N701" s="135"/>
    </row>
    <row r="702" spans="1:14" x14ac:dyDescent="0.2">
      <c r="E702" s="84" t="s">
        <v>41</v>
      </c>
      <c r="F702" s="85"/>
      <c r="G702" s="2">
        <f>G319+G534+G575+G581+G604+G620+G324+G589+G625+G519-G625</f>
        <v>22732.36</v>
      </c>
      <c r="H702" s="67">
        <f t="shared" ref="H702:M702" si="491">H319+H534+H575+H581+H604+H620+H324+H589+H625+H519-H625</f>
        <v>7335.82</v>
      </c>
      <c r="I702" s="67">
        <f t="shared" si="491"/>
        <v>30068.18</v>
      </c>
      <c r="J702" s="67">
        <f t="shared" si="491"/>
        <v>22715.26</v>
      </c>
      <c r="K702" s="67">
        <f t="shared" si="491"/>
        <v>7264.92</v>
      </c>
      <c r="L702" s="67">
        <f t="shared" si="491"/>
        <v>29980.18</v>
      </c>
      <c r="M702" s="67">
        <f t="shared" si="491"/>
        <v>29166.77</v>
      </c>
      <c r="N702" s="135"/>
    </row>
    <row r="703" spans="1:14" x14ac:dyDescent="0.2">
      <c r="E703" s="84" t="s">
        <v>57</v>
      </c>
      <c r="F703" s="85"/>
      <c r="G703" s="2">
        <f t="shared" ref="G703:M703" si="492">G274+G525+G538+G614</f>
        <v>578.29999999999995</v>
      </c>
      <c r="H703" s="67">
        <f t="shared" si="492"/>
        <v>65.47</v>
      </c>
      <c r="I703" s="67">
        <f t="shared" si="492"/>
        <v>643.77</v>
      </c>
      <c r="J703" s="67">
        <f t="shared" si="492"/>
        <v>578.29999999999995</v>
      </c>
      <c r="K703" s="67">
        <f t="shared" si="492"/>
        <v>45.87</v>
      </c>
      <c r="L703" s="67">
        <f t="shared" si="492"/>
        <v>624.16999999999996</v>
      </c>
      <c r="M703" s="67">
        <f t="shared" si="492"/>
        <v>606.66999999999996</v>
      </c>
      <c r="N703" s="135"/>
    </row>
    <row r="704" spans="1:14" x14ac:dyDescent="0.2">
      <c r="E704" s="84" t="s">
        <v>60</v>
      </c>
      <c r="F704" s="85"/>
      <c r="G704" s="2">
        <f t="shared" ref="G704:M704" si="493">G12+G45+G91+G106+G163+G278+G509+G566</f>
        <v>255895.72700000001</v>
      </c>
      <c r="H704" s="67">
        <f t="shared" si="493"/>
        <v>-255895.72</v>
      </c>
      <c r="I704" s="67">
        <f t="shared" si="493"/>
        <v>0</v>
      </c>
      <c r="J704" s="67">
        <f t="shared" si="493"/>
        <v>216131.06</v>
      </c>
      <c r="K704" s="67">
        <f t="shared" si="493"/>
        <v>-212604.72</v>
      </c>
      <c r="L704" s="67">
        <f t="shared" si="493"/>
        <v>3526.34</v>
      </c>
      <c r="M704" s="67">
        <f t="shared" si="493"/>
        <v>0</v>
      </c>
      <c r="N704" s="135"/>
    </row>
    <row r="705" spans="1:14" x14ac:dyDescent="0.2">
      <c r="E705" s="84" t="s">
        <v>640</v>
      </c>
      <c r="F705" s="85"/>
      <c r="G705" s="2">
        <f>G625</f>
        <v>0</v>
      </c>
      <c r="H705" s="67">
        <f t="shared" ref="H705:M705" si="494">H625</f>
        <v>330</v>
      </c>
      <c r="I705" s="67">
        <f t="shared" si="494"/>
        <v>330</v>
      </c>
      <c r="J705" s="67">
        <f t="shared" si="494"/>
        <v>0</v>
      </c>
      <c r="K705" s="67">
        <f t="shared" si="494"/>
        <v>0</v>
      </c>
      <c r="L705" s="67">
        <f t="shared" si="494"/>
        <v>0</v>
      </c>
      <c r="M705" s="67">
        <f t="shared" si="494"/>
        <v>0</v>
      </c>
      <c r="N705" s="135"/>
    </row>
    <row r="706" spans="1:14" s="37" customFormat="1" x14ac:dyDescent="0.2">
      <c r="A706" s="83"/>
      <c r="E706" s="86" t="s">
        <v>3</v>
      </c>
      <c r="F706" s="87"/>
      <c r="G706" s="72">
        <f>SUM(G700:G705)</f>
        <v>292864.82</v>
      </c>
      <c r="H706" s="66">
        <f t="shared" ref="H706:M706" si="495">SUM(H700:H705)</f>
        <v>-260763.82</v>
      </c>
      <c r="I706" s="66">
        <f t="shared" si="495"/>
        <v>32100.99</v>
      </c>
      <c r="J706" s="66">
        <f t="shared" si="495"/>
        <v>253083.05</v>
      </c>
      <c r="K706" s="66">
        <f t="shared" si="495"/>
        <v>-218952.36</v>
      </c>
      <c r="L706" s="66">
        <f t="shared" si="495"/>
        <v>34130.69</v>
      </c>
      <c r="M706" s="66">
        <f t="shared" si="495"/>
        <v>29773.439999999999</v>
      </c>
      <c r="N706" s="133"/>
    </row>
    <row r="707" spans="1:14" x14ac:dyDescent="0.2">
      <c r="E707" s="84" t="s">
        <v>195</v>
      </c>
      <c r="F707" s="85"/>
      <c r="G707" s="2">
        <f t="shared" ref="G707:M707" si="496">G176+G185+G180+G196</f>
        <v>5165.6400000000003</v>
      </c>
      <c r="H707" s="67">
        <f t="shared" si="496"/>
        <v>-52.77</v>
      </c>
      <c r="I707" s="67">
        <f t="shared" si="496"/>
        <v>5112.87</v>
      </c>
      <c r="J707" s="67">
        <f t="shared" si="496"/>
        <v>5165.6400000000003</v>
      </c>
      <c r="K707" s="67">
        <f t="shared" si="496"/>
        <v>-5165.6400000000003</v>
      </c>
      <c r="L707" s="67">
        <f t="shared" si="496"/>
        <v>0</v>
      </c>
      <c r="M707" s="67">
        <f t="shared" si="496"/>
        <v>0</v>
      </c>
      <c r="N707" s="135"/>
    </row>
    <row r="708" spans="1:14" x14ac:dyDescent="0.2">
      <c r="E708" s="84" t="s">
        <v>12</v>
      </c>
      <c r="F708" s="85"/>
      <c r="G708" s="2">
        <f t="shared" ref="G708:M708" si="497">G192+G215+G226+G236+G297+G329+G555+G203+G219+G230+G242+G249+G301+G335+G559</f>
        <v>27288.6</v>
      </c>
      <c r="H708" s="67">
        <f t="shared" si="497"/>
        <v>271.02999999999997</v>
      </c>
      <c r="I708" s="67">
        <f t="shared" si="497"/>
        <v>27559.63</v>
      </c>
      <c r="J708" s="67">
        <f t="shared" si="497"/>
        <v>27311.9</v>
      </c>
      <c r="K708" s="67">
        <f t="shared" si="497"/>
        <v>143.24</v>
      </c>
      <c r="L708" s="67">
        <f t="shared" si="497"/>
        <v>27455.14</v>
      </c>
      <c r="M708" s="67">
        <f t="shared" si="497"/>
        <v>27455.54</v>
      </c>
      <c r="N708" s="135"/>
    </row>
    <row r="709" spans="1:14" x14ac:dyDescent="0.2">
      <c r="E709" s="84" t="s">
        <v>141</v>
      </c>
      <c r="F709" s="85"/>
      <c r="G709" s="2">
        <f t="shared" ref="G709:M709" si="498">G416+G445</f>
        <v>7228.87</v>
      </c>
      <c r="H709" s="67">
        <f t="shared" si="498"/>
        <v>-7228.87</v>
      </c>
      <c r="I709" s="67">
        <f t="shared" si="498"/>
        <v>0</v>
      </c>
      <c r="J709" s="67">
        <f t="shared" si="498"/>
        <v>7340.02</v>
      </c>
      <c r="K709" s="67">
        <f t="shared" si="498"/>
        <v>-7340.02</v>
      </c>
      <c r="L709" s="67">
        <f t="shared" si="498"/>
        <v>0</v>
      </c>
      <c r="M709" s="67">
        <f t="shared" si="498"/>
        <v>0</v>
      </c>
      <c r="N709" s="135"/>
    </row>
    <row r="710" spans="1:14" s="37" customFormat="1" x14ac:dyDescent="0.2">
      <c r="A710" s="83"/>
      <c r="E710" s="86" t="s">
        <v>2</v>
      </c>
      <c r="F710" s="87"/>
      <c r="G710" s="72">
        <f t="shared" ref="G710:L710" si="499">SUM(G707:G709)</f>
        <v>39683.11</v>
      </c>
      <c r="H710" s="66">
        <f t="shared" ref="H710:I710" si="500">SUM(H707:H709)</f>
        <v>-7010.61</v>
      </c>
      <c r="I710" s="347">
        <f t="shared" si="500"/>
        <v>32672.5</v>
      </c>
      <c r="J710" s="66">
        <f t="shared" si="499"/>
        <v>39817.56</v>
      </c>
      <c r="K710" s="66">
        <f t="shared" si="499"/>
        <v>-12362.42</v>
      </c>
      <c r="L710" s="347">
        <f t="shared" si="499"/>
        <v>27455.14</v>
      </c>
      <c r="M710" s="347">
        <f t="shared" ref="M710" si="501">SUM(M707:M709)</f>
        <v>27455.54</v>
      </c>
      <c r="N710" s="133"/>
    </row>
    <row r="711" spans="1:14" x14ac:dyDescent="0.2">
      <c r="E711" s="84" t="s">
        <v>604</v>
      </c>
      <c r="F711" s="85"/>
      <c r="G711" s="2">
        <f t="shared" ref="G711:M711" si="502">G359</f>
        <v>2759.8</v>
      </c>
      <c r="H711" s="67">
        <f t="shared" si="502"/>
        <v>659.79</v>
      </c>
      <c r="I711" s="67">
        <f t="shared" si="502"/>
        <v>3419.59</v>
      </c>
      <c r="J711" s="67">
        <f t="shared" si="502"/>
        <v>2759.8</v>
      </c>
      <c r="K711" s="67">
        <f t="shared" si="502"/>
        <v>659.79</v>
      </c>
      <c r="L711" s="67">
        <f t="shared" si="502"/>
        <v>3419.59</v>
      </c>
      <c r="M711" s="67">
        <f t="shared" si="502"/>
        <v>3404.59</v>
      </c>
      <c r="N711" s="135"/>
    </row>
    <row r="712" spans="1:14" x14ac:dyDescent="0.2">
      <c r="E712" s="84" t="s">
        <v>603</v>
      </c>
      <c r="F712" s="85"/>
      <c r="G712" s="2">
        <f t="shared" ref="G712:M712" si="503">G402</f>
        <v>1078.96</v>
      </c>
      <c r="H712" s="67">
        <f t="shared" si="503"/>
        <v>-86.87</v>
      </c>
      <c r="I712" s="67">
        <f t="shared" si="503"/>
        <v>992.09</v>
      </c>
      <c r="J712" s="67">
        <f t="shared" si="503"/>
        <v>1078.96</v>
      </c>
      <c r="K712" s="67">
        <f t="shared" si="503"/>
        <v>-86.87</v>
      </c>
      <c r="L712" s="67">
        <f t="shared" si="503"/>
        <v>992.09</v>
      </c>
      <c r="M712" s="67">
        <f t="shared" si="503"/>
        <v>992.09</v>
      </c>
      <c r="N712" s="135"/>
    </row>
    <row r="713" spans="1:14" x14ac:dyDescent="0.2">
      <c r="E713" s="84" t="s">
        <v>138</v>
      </c>
      <c r="F713" s="85"/>
      <c r="G713" s="2">
        <f t="shared" ref="G713:M713" si="504">G341+G366+G371+G450+G283</f>
        <v>1098.0999999999999</v>
      </c>
      <c r="H713" s="67">
        <f t="shared" si="504"/>
        <v>-166.2</v>
      </c>
      <c r="I713" s="67">
        <f t="shared" si="504"/>
        <v>931.9</v>
      </c>
      <c r="J713" s="67">
        <f t="shared" si="504"/>
        <v>598.1</v>
      </c>
      <c r="K713" s="67">
        <f t="shared" si="504"/>
        <v>333.8</v>
      </c>
      <c r="L713" s="67">
        <f t="shared" si="504"/>
        <v>931.9</v>
      </c>
      <c r="M713" s="67">
        <f t="shared" si="504"/>
        <v>931.9</v>
      </c>
      <c r="N713" s="135"/>
    </row>
    <row r="714" spans="1:14" x14ac:dyDescent="0.2">
      <c r="E714" s="84" t="s">
        <v>133</v>
      </c>
      <c r="F714" s="85"/>
      <c r="G714" s="2">
        <f t="shared" ref="G714:M714" si="505">G288+G393+G454+G489+G499+G292+G434+G467+G493</f>
        <v>6090.7</v>
      </c>
      <c r="H714" s="67">
        <f t="shared" si="505"/>
        <v>-5051.03</v>
      </c>
      <c r="I714" s="67">
        <f t="shared" si="505"/>
        <v>1039.67</v>
      </c>
      <c r="J714" s="67">
        <f t="shared" si="505"/>
        <v>6248.8</v>
      </c>
      <c r="K714" s="67">
        <f t="shared" si="505"/>
        <v>-5559.63</v>
      </c>
      <c r="L714" s="67">
        <f t="shared" si="505"/>
        <v>689.17</v>
      </c>
      <c r="M714" s="67">
        <f t="shared" si="505"/>
        <v>689.17</v>
      </c>
      <c r="N714" s="2"/>
    </row>
    <row r="715" spans="1:14" x14ac:dyDescent="0.2">
      <c r="E715" s="84" t="s">
        <v>568</v>
      </c>
      <c r="F715" s="85"/>
      <c r="G715" s="2">
        <f t="shared" ref="G715:M715" si="506">G397</f>
        <v>0</v>
      </c>
      <c r="H715" s="67">
        <f t="shared" si="506"/>
        <v>5444.8</v>
      </c>
      <c r="I715" s="67">
        <f t="shared" si="506"/>
        <v>5444.8</v>
      </c>
      <c r="J715" s="67">
        <f t="shared" si="506"/>
        <v>0</v>
      </c>
      <c r="K715" s="67">
        <f t="shared" si="506"/>
        <v>5525</v>
      </c>
      <c r="L715" s="67">
        <f t="shared" si="506"/>
        <v>5525</v>
      </c>
      <c r="M715" s="67">
        <f t="shared" si="506"/>
        <v>8677.2999999999993</v>
      </c>
      <c r="N715" s="149"/>
    </row>
    <row r="716" spans="1:14" x14ac:dyDescent="0.2">
      <c r="E716" s="84" t="s">
        <v>600</v>
      </c>
      <c r="F716" s="85"/>
      <c r="G716" s="2">
        <f t="shared" ref="G716:M716" si="507">G351</f>
        <v>0</v>
      </c>
      <c r="H716" s="67">
        <f t="shared" si="507"/>
        <v>0</v>
      </c>
      <c r="I716" s="67">
        <f t="shared" si="507"/>
        <v>0</v>
      </c>
      <c r="J716" s="67">
        <f t="shared" si="507"/>
        <v>0</v>
      </c>
      <c r="K716" s="67">
        <f t="shared" si="507"/>
        <v>0</v>
      </c>
      <c r="L716" s="67">
        <f t="shared" si="507"/>
        <v>0</v>
      </c>
      <c r="M716" s="67">
        <f t="shared" si="507"/>
        <v>0</v>
      </c>
      <c r="N716" s="149"/>
    </row>
    <row r="717" spans="1:14" s="37" customFormat="1" x14ac:dyDescent="0.2">
      <c r="A717" s="83"/>
      <c r="E717" s="86" t="s">
        <v>1</v>
      </c>
      <c r="F717" s="87"/>
      <c r="G717" s="72">
        <f>SUM(G711:G715)</f>
        <v>11027.56</v>
      </c>
      <c r="H717" s="66">
        <f t="shared" ref="H717:M717" si="508">SUM(H711:H715)</f>
        <v>800.49</v>
      </c>
      <c r="I717" s="66">
        <f t="shared" si="508"/>
        <v>11828.05</v>
      </c>
      <c r="J717" s="66">
        <f t="shared" si="508"/>
        <v>10685.66</v>
      </c>
      <c r="K717" s="66">
        <f t="shared" si="508"/>
        <v>872.09</v>
      </c>
      <c r="L717" s="66">
        <f t="shared" si="508"/>
        <v>11557.75</v>
      </c>
      <c r="M717" s="66">
        <f t="shared" si="508"/>
        <v>14695.05</v>
      </c>
      <c r="N717" s="133"/>
    </row>
    <row r="718" spans="1:14" x14ac:dyDescent="0.2">
      <c r="E718" s="84" t="s">
        <v>461</v>
      </c>
      <c r="F718" s="85"/>
      <c r="G718" s="2">
        <f t="shared" ref="G718:M718" si="509">G347</f>
        <v>16</v>
      </c>
      <c r="H718" s="67">
        <f t="shared" si="509"/>
        <v>-16</v>
      </c>
      <c r="I718" s="67">
        <f t="shared" si="509"/>
        <v>0</v>
      </c>
      <c r="J718" s="67">
        <f t="shared" si="509"/>
        <v>16</v>
      </c>
      <c r="K718" s="67">
        <f t="shared" si="509"/>
        <v>-16</v>
      </c>
      <c r="L718" s="67">
        <f t="shared" si="509"/>
        <v>0</v>
      </c>
      <c r="M718" s="67">
        <f t="shared" si="509"/>
        <v>0</v>
      </c>
      <c r="N718" s="135"/>
    </row>
    <row r="719" spans="1:14" s="37" customFormat="1" x14ac:dyDescent="0.2">
      <c r="A719" s="83"/>
      <c r="C719" s="37" t="s">
        <v>580</v>
      </c>
      <c r="E719" s="86" t="s">
        <v>318</v>
      </c>
      <c r="F719" s="87"/>
      <c r="G719" s="72">
        <f t="shared" ref="G719:L719" si="510">G718</f>
        <v>16</v>
      </c>
      <c r="H719" s="66">
        <f t="shared" ref="H719:I719" si="511">H718</f>
        <v>-16</v>
      </c>
      <c r="I719" s="347">
        <f t="shared" si="511"/>
        <v>0</v>
      </c>
      <c r="J719" s="66">
        <f t="shared" si="510"/>
        <v>16</v>
      </c>
      <c r="K719" s="66">
        <f t="shared" si="510"/>
        <v>-16</v>
      </c>
      <c r="L719" s="347">
        <f t="shared" si="510"/>
        <v>0</v>
      </c>
      <c r="M719" s="347">
        <f t="shared" ref="M719" si="512">M718</f>
        <v>0</v>
      </c>
      <c r="N719" s="133"/>
    </row>
    <row r="720" spans="1:14" x14ac:dyDescent="0.2">
      <c r="E720" s="84" t="s">
        <v>636</v>
      </c>
      <c r="F720" s="85"/>
      <c r="G720" s="2">
        <f t="shared" ref="G720:M720" si="513">G140</f>
        <v>0</v>
      </c>
      <c r="H720" s="67">
        <f t="shared" si="513"/>
        <v>1071.6199999999999</v>
      </c>
      <c r="I720" s="67">
        <f t="shared" si="513"/>
        <v>1071.6199999999999</v>
      </c>
      <c r="J720" s="67">
        <f t="shared" si="513"/>
        <v>0</v>
      </c>
      <c r="K720" s="67">
        <f t="shared" si="513"/>
        <v>0</v>
      </c>
      <c r="L720" s="67">
        <f t="shared" si="513"/>
        <v>0</v>
      </c>
      <c r="M720" s="67">
        <f t="shared" si="513"/>
        <v>0</v>
      </c>
      <c r="N720" s="135"/>
    </row>
    <row r="721" spans="1:14" x14ac:dyDescent="0.2">
      <c r="E721" s="84" t="s">
        <v>637</v>
      </c>
      <c r="F721" s="85"/>
      <c r="G721" s="2">
        <f t="shared" ref="G721:M721" si="514">G144</f>
        <v>0</v>
      </c>
      <c r="H721" s="67">
        <f t="shared" si="514"/>
        <v>5378.31</v>
      </c>
      <c r="I721" s="67">
        <f t="shared" si="514"/>
        <v>5378.31</v>
      </c>
      <c r="J721" s="67">
        <f t="shared" si="514"/>
        <v>0</v>
      </c>
      <c r="K721" s="67">
        <f t="shared" si="514"/>
        <v>6902.25</v>
      </c>
      <c r="L721" s="67">
        <f t="shared" si="514"/>
        <v>6902.25</v>
      </c>
      <c r="M721" s="67">
        <f t="shared" si="514"/>
        <v>6953.45</v>
      </c>
      <c r="N721" s="135"/>
    </row>
    <row r="722" spans="1:14" x14ac:dyDescent="0.2">
      <c r="E722" s="84" t="s">
        <v>638</v>
      </c>
      <c r="F722" s="85"/>
      <c r="G722" s="2">
        <f t="shared" ref="G722:M722" si="515">G151</f>
        <v>0</v>
      </c>
      <c r="H722" s="67">
        <f t="shared" si="515"/>
        <v>6677</v>
      </c>
      <c r="I722" s="67">
        <f t="shared" si="515"/>
        <v>6677</v>
      </c>
      <c r="J722" s="67">
        <f t="shared" si="515"/>
        <v>0</v>
      </c>
      <c r="K722" s="67">
        <f t="shared" si="515"/>
        <v>6705.1</v>
      </c>
      <c r="L722" s="67">
        <f t="shared" si="515"/>
        <v>6705.1</v>
      </c>
      <c r="M722" s="67">
        <f t="shared" si="515"/>
        <v>5650</v>
      </c>
      <c r="N722" s="135"/>
    </row>
    <row r="723" spans="1:14" s="142" customFormat="1" x14ac:dyDescent="0.2">
      <c r="A723" s="145"/>
      <c r="E723" s="146" t="s">
        <v>606</v>
      </c>
      <c r="F723" s="147"/>
      <c r="G723" s="140">
        <f t="shared" ref="G723:M723" si="516">G513+G168+G67+G26</f>
        <v>0</v>
      </c>
      <c r="H723" s="348">
        <f t="shared" si="516"/>
        <v>303493.23</v>
      </c>
      <c r="I723" s="348">
        <f t="shared" si="516"/>
        <v>303493.23</v>
      </c>
      <c r="J723" s="348">
        <f t="shared" si="516"/>
        <v>0</v>
      </c>
      <c r="K723" s="348">
        <f t="shared" si="516"/>
        <v>303084.23</v>
      </c>
      <c r="L723" s="348">
        <f t="shared" si="516"/>
        <v>303084.23</v>
      </c>
      <c r="M723" s="348">
        <f t="shared" si="516"/>
        <v>310414.96999999997</v>
      </c>
      <c r="N723" s="141"/>
    </row>
    <row r="724" spans="1:14" s="142" customFormat="1" x14ac:dyDescent="0.2">
      <c r="A724" s="145"/>
      <c r="E724" s="146" t="s">
        <v>616</v>
      </c>
      <c r="F724" s="147"/>
      <c r="G724" s="140">
        <f t="shared" ref="G724:M724" si="517">G113+G97+G570</f>
        <v>0</v>
      </c>
      <c r="H724" s="348">
        <f t="shared" si="517"/>
        <v>27260.38</v>
      </c>
      <c r="I724" s="348">
        <f t="shared" si="517"/>
        <v>27260.38</v>
      </c>
      <c r="J724" s="348">
        <f t="shared" si="517"/>
        <v>0</v>
      </c>
      <c r="K724" s="348">
        <f t="shared" si="517"/>
        <v>23371.71</v>
      </c>
      <c r="L724" s="348">
        <f t="shared" si="517"/>
        <v>23371.71</v>
      </c>
      <c r="M724" s="348">
        <f t="shared" si="517"/>
        <v>23371.71</v>
      </c>
      <c r="N724" s="141"/>
    </row>
    <row r="725" spans="1:14" s="142" customFormat="1" ht="12" customHeight="1" x14ac:dyDescent="0.2">
      <c r="A725" s="145"/>
      <c r="C725" s="142" t="s">
        <v>581</v>
      </c>
      <c r="E725" s="148" t="s">
        <v>639</v>
      </c>
      <c r="F725" s="147"/>
      <c r="G725" s="150">
        <f>SUM(G720:G724)</f>
        <v>0</v>
      </c>
      <c r="H725" s="349">
        <f t="shared" ref="H725:M725" si="518">SUM(H720:H724)</f>
        <v>343880.54</v>
      </c>
      <c r="I725" s="349">
        <f t="shared" si="518"/>
        <v>343880.54</v>
      </c>
      <c r="J725" s="349">
        <f t="shared" si="518"/>
        <v>0</v>
      </c>
      <c r="K725" s="349">
        <f t="shared" si="518"/>
        <v>340063.29</v>
      </c>
      <c r="L725" s="349">
        <f t="shared" si="518"/>
        <v>340063.29</v>
      </c>
      <c r="M725" s="349">
        <f t="shared" si="518"/>
        <v>346390.13</v>
      </c>
      <c r="N725" s="141"/>
    </row>
    <row r="726" spans="1:14" x14ac:dyDescent="0.2">
      <c r="E726" s="84"/>
      <c r="F726" s="85"/>
      <c r="G726" s="2"/>
      <c r="H726" s="67"/>
      <c r="I726" s="345"/>
      <c r="J726" s="67"/>
      <c r="K726" s="67"/>
      <c r="L726" s="345"/>
      <c r="M726" s="345"/>
      <c r="N726" s="135"/>
    </row>
    <row r="727" spans="1:14" x14ac:dyDescent="0.2">
      <c r="E727" s="84" t="s">
        <v>582</v>
      </c>
      <c r="F727" s="85"/>
      <c r="G727" s="2">
        <f t="shared" ref="G727:M727" si="519">G421+G483</f>
        <v>0</v>
      </c>
      <c r="H727" s="67">
        <f t="shared" si="519"/>
        <v>3658.75</v>
      </c>
      <c r="I727" s="67">
        <f t="shared" si="519"/>
        <v>3658.75</v>
      </c>
      <c r="J727" s="67">
        <f t="shared" si="519"/>
        <v>0</v>
      </c>
      <c r="K727" s="67">
        <f t="shared" si="519"/>
        <v>2648.02</v>
      </c>
      <c r="L727" s="67">
        <f t="shared" si="519"/>
        <v>2648.02</v>
      </c>
      <c r="M727" s="67">
        <f t="shared" si="519"/>
        <v>3620.08</v>
      </c>
      <c r="N727" s="135"/>
    </row>
    <row r="728" spans="1:14" x14ac:dyDescent="0.2">
      <c r="E728" s="84" t="s">
        <v>576</v>
      </c>
      <c r="F728" s="85"/>
      <c r="G728" s="2">
        <f t="shared" ref="G728:M728" si="520">G426</f>
        <v>0</v>
      </c>
      <c r="H728" s="67">
        <f t="shared" si="520"/>
        <v>0</v>
      </c>
      <c r="I728" s="67">
        <f t="shared" si="520"/>
        <v>0</v>
      </c>
      <c r="J728" s="67">
        <f t="shared" si="520"/>
        <v>0</v>
      </c>
      <c r="K728" s="67">
        <f t="shared" si="520"/>
        <v>0</v>
      </c>
      <c r="L728" s="67">
        <f t="shared" si="520"/>
        <v>0</v>
      </c>
      <c r="M728" s="67">
        <f t="shared" si="520"/>
        <v>0</v>
      </c>
      <c r="N728" s="135"/>
    </row>
    <row r="729" spans="1:14" s="37" customFormat="1" x14ac:dyDescent="0.2">
      <c r="A729" s="83"/>
      <c r="C729" s="37" t="s">
        <v>599</v>
      </c>
      <c r="E729" s="86" t="s">
        <v>583</v>
      </c>
      <c r="F729" s="87"/>
      <c r="G729" s="72">
        <f>SUM(G726:G728)</f>
        <v>0</v>
      </c>
      <c r="H729" s="66">
        <f t="shared" ref="H729:M729" si="521">SUM(H726:H728)</f>
        <v>3658.75</v>
      </c>
      <c r="I729" s="66">
        <f t="shared" si="521"/>
        <v>3658.75</v>
      </c>
      <c r="J729" s="66">
        <f t="shared" si="521"/>
        <v>0</v>
      </c>
      <c r="K729" s="66">
        <f t="shared" si="521"/>
        <v>2648.02</v>
      </c>
      <c r="L729" s="66">
        <f t="shared" si="521"/>
        <v>2648.02</v>
      </c>
      <c r="M729" s="66">
        <f t="shared" si="521"/>
        <v>3620.08</v>
      </c>
      <c r="N729" s="133"/>
    </row>
    <row r="730" spans="1:14" x14ac:dyDescent="0.2">
      <c r="E730" s="84"/>
      <c r="F730" s="85"/>
      <c r="G730" s="2"/>
      <c r="H730" s="67"/>
      <c r="I730" s="345"/>
      <c r="J730" s="67"/>
      <c r="K730" s="67"/>
      <c r="L730" s="345"/>
      <c r="M730" s="345"/>
      <c r="N730" s="135"/>
    </row>
    <row r="731" spans="1:14" x14ac:dyDescent="0.2">
      <c r="E731" s="84"/>
      <c r="F731" s="85"/>
      <c r="G731" s="2"/>
      <c r="H731" s="67"/>
      <c r="I731" s="345"/>
      <c r="J731" s="67"/>
      <c r="K731" s="67"/>
      <c r="L731" s="345"/>
      <c r="M731" s="345"/>
      <c r="N731" s="135"/>
    </row>
    <row r="732" spans="1:14" s="37" customFormat="1" x14ac:dyDescent="0.2">
      <c r="A732" s="83"/>
      <c r="E732" s="86" t="s">
        <v>0</v>
      </c>
      <c r="F732" s="87"/>
      <c r="G732" s="72">
        <f t="shared" ref="G732:M732" si="522">G208+G256+G259+G261+G306+G312+G355+G610+G88+G103+G159+G211+G597</f>
        <v>4461.2690000000002</v>
      </c>
      <c r="H732" s="66">
        <f t="shared" si="522"/>
        <v>357.24</v>
      </c>
      <c r="I732" s="66">
        <f t="shared" si="522"/>
        <v>4818.51</v>
      </c>
      <c r="J732" s="66">
        <f t="shared" si="522"/>
        <v>4461.2700000000004</v>
      </c>
      <c r="K732" s="66">
        <f t="shared" si="522"/>
        <v>357.24</v>
      </c>
      <c r="L732" s="66">
        <f t="shared" si="522"/>
        <v>4818.51</v>
      </c>
      <c r="M732" s="66">
        <f t="shared" si="522"/>
        <v>1565.58</v>
      </c>
      <c r="N732" s="133"/>
    </row>
    <row r="733" spans="1:14" x14ac:dyDescent="0.2">
      <c r="E733" s="85" t="s">
        <v>462</v>
      </c>
      <c r="F733" s="85"/>
      <c r="G733" s="2">
        <f t="shared" ref="G733:L733" si="523">G630</f>
        <v>5135.93</v>
      </c>
      <c r="H733" s="67">
        <f t="shared" ref="H733:I733" si="524">H630</f>
        <v>-5135.93</v>
      </c>
      <c r="I733" s="345">
        <f t="shared" si="524"/>
        <v>0</v>
      </c>
      <c r="J733" s="67">
        <f t="shared" si="523"/>
        <v>10445.19</v>
      </c>
      <c r="K733" s="67">
        <f t="shared" si="523"/>
        <v>-5128.17</v>
      </c>
      <c r="L733" s="345">
        <f t="shared" si="523"/>
        <v>5317.02</v>
      </c>
      <c r="M733" s="345">
        <f t="shared" ref="M733" si="525">M630</f>
        <v>11057.89</v>
      </c>
      <c r="N733" s="135"/>
    </row>
    <row r="734" spans="1:14" x14ac:dyDescent="0.2">
      <c r="E734" s="85"/>
      <c r="F734" s="85"/>
      <c r="G734" s="2">
        <f>G699+G706+G710+G717+G719+G732+G733+G725+G729</f>
        <v>392878.22</v>
      </c>
      <c r="H734" s="67">
        <f t="shared" ref="H734:M734" si="526">H699+H706+H710+H717+H719+H732+H733+H725+H729</f>
        <v>63043.95</v>
      </c>
      <c r="I734" s="67">
        <f t="shared" si="526"/>
        <v>455922.16</v>
      </c>
      <c r="J734" s="67">
        <f t="shared" si="526"/>
        <v>397647.86</v>
      </c>
      <c r="K734" s="67">
        <f t="shared" si="526"/>
        <v>30371.97</v>
      </c>
      <c r="L734" s="67">
        <f t="shared" si="526"/>
        <v>428019.83</v>
      </c>
      <c r="M734" s="67">
        <f t="shared" si="526"/>
        <v>436587.12</v>
      </c>
      <c r="N734" s="135"/>
    </row>
    <row r="735" spans="1:14" x14ac:dyDescent="0.2">
      <c r="E735" s="85"/>
      <c r="F735" s="85"/>
      <c r="G735" s="2">
        <f t="shared" ref="G735:L735" si="527">G631-G734</f>
        <v>0</v>
      </c>
      <c r="H735" s="67">
        <f t="shared" ref="H735:I735" si="528">H631-H734</f>
        <v>0</v>
      </c>
      <c r="I735" s="345">
        <f t="shared" si="528"/>
        <v>0</v>
      </c>
      <c r="J735" s="67">
        <f t="shared" si="527"/>
        <v>0</v>
      </c>
      <c r="K735" s="67">
        <f t="shared" si="527"/>
        <v>0</v>
      </c>
      <c r="L735" s="345">
        <f t="shared" si="527"/>
        <v>0</v>
      </c>
      <c r="M735" s="345">
        <f t="shared" ref="M735" si="529">M631-M734</f>
        <v>0</v>
      </c>
      <c r="N735" s="135"/>
    </row>
  </sheetData>
  <mergeCells count="39">
    <mergeCell ref="E688:F688"/>
    <mergeCell ref="E681:F681"/>
    <mergeCell ref="E684:F684"/>
    <mergeCell ref="K5:K7"/>
    <mergeCell ref="L5:L7"/>
    <mergeCell ref="E686:F686"/>
    <mergeCell ref="E660:F660"/>
    <mergeCell ref="E667:F667"/>
    <mergeCell ref="E670:F670"/>
    <mergeCell ref="E675:F675"/>
    <mergeCell ref="C688:D688"/>
    <mergeCell ref="C660:D660"/>
    <mergeCell ref="C667:D667"/>
    <mergeCell ref="C670:D670"/>
    <mergeCell ref="C675:D675"/>
    <mergeCell ref="C681:D681"/>
    <mergeCell ref="C684:D684"/>
    <mergeCell ref="C686:D686"/>
    <mergeCell ref="C645:D645"/>
    <mergeCell ref="C649:D649"/>
    <mergeCell ref="C654:D654"/>
    <mergeCell ref="C658:D658"/>
    <mergeCell ref="E634:F634"/>
    <mergeCell ref="E643:F643"/>
    <mergeCell ref="E658:F658"/>
    <mergeCell ref="C643:D643"/>
    <mergeCell ref="E645:F645"/>
    <mergeCell ref="E649:F649"/>
    <mergeCell ref="E654:F654"/>
    <mergeCell ref="A5:A7"/>
    <mergeCell ref="M5:M7"/>
    <mergeCell ref="A3:L3"/>
    <mergeCell ref="H1:M1"/>
    <mergeCell ref="G2:M2"/>
    <mergeCell ref="B5:F6"/>
    <mergeCell ref="G5:G7"/>
    <mergeCell ref="J5:J7"/>
    <mergeCell ref="H5:H7"/>
    <mergeCell ref="I5:I7"/>
  </mergeCells>
  <pageMargins left="0.98425196850393704" right="0" top="0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topLeftCell="A20" zoomScaleNormal="100" zoomScaleSheetLayoutView="100" workbookViewId="0">
      <selection activeCell="A3" sqref="A3:P4"/>
    </sheetView>
  </sheetViews>
  <sheetFormatPr defaultRowHeight="15" x14ac:dyDescent="0.25"/>
  <cols>
    <col min="1" max="1" width="38.85546875" style="110" customWidth="1"/>
    <col min="2" max="2" width="12" style="110" hidden="1" customWidth="1"/>
    <col min="3" max="4" width="13.140625" style="110" hidden="1" customWidth="1"/>
    <col min="5" max="5" width="11.140625" hidden="1" customWidth="1"/>
    <col min="6" max="7" width="0" hidden="1" customWidth="1"/>
    <col min="9" max="9" width="11.5703125" bestFit="1" customWidth="1"/>
    <col min="10" max="10" width="9.5703125" bestFit="1" customWidth="1"/>
    <col min="257" max="257" width="36.85546875" customWidth="1"/>
    <col min="258" max="258" width="12" customWidth="1"/>
    <col min="259" max="259" width="19.7109375" customWidth="1"/>
    <col min="260" max="260" width="38.85546875" customWidth="1"/>
    <col min="513" max="513" width="36.85546875" customWidth="1"/>
    <col min="514" max="514" width="12" customWidth="1"/>
    <col min="515" max="515" width="19.7109375" customWidth="1"/>
    <col min="516" max="516" width="38.85546875" customWidth="1"/>
    <col min="769" max="769" width="36.85546875" customWidth="1"/>
    <col min="770" max="770" width="12" customWidth="1"/>
    <col min="771" max="771" width="19.7109375" customWidth="1"/>
    <col min="772" max="772" width="38.85546875" customWidth="1"/>
    <col min="1025" max="1025" width="36.85546875" customWidth="1"/>
    <col min="1026" max="1026" width="12" customWidth="1"/>
    <col min="1027" max="1027" width="19.7109375" customWidth="1"/>
    <col min="1028" max="1028" width="38.85546875" customWidth="1"/>
    <col min="1281" max="1281" width="36.85546875" customWidth="1"/>
    <col min="1282" max="1282" width="12" customWidth="1"/>
    <col min="1283" max="1283" width="19.7109375" customWidth="1"/>
    <col min="1284" max="1284" width="38.85546875" customWidth="1"/>
    <col min="1537" max="1537" width="36.85546875" customWidth="1"/>
    <col min="1538" max="1538" width="12" customWidth="1"/>
    <col min="1539" max="1539" width="19.7109375" customWidth="1"/>
    <col min="1540" max="1540" width="38.85546875" customWidth="1"/>
    <col min="1793" max="1793" width="36.85546875" customWidth="1"/>
    <col min="1794" max="1794" width="12" customWidth="1"/>
    <col min="1795" max="1795" width="19.7109375" customWidth="1"/>
    <col min="1796" max="1796" width="38.85546875" customWidth="1"/>
    <col min="2049" max="2049" width="36.85546875" customWidth="1"/>
    <col min="2050" max="2050" width="12" customWidth="1"/>
    <col min="2051" max="2051" width="19.7109375" customWidth="1"/>
    <col min="2052" max="2052" width="38.85546875" customWidth="1"/>
    <col min="2305" max="2305" width="36.85546875" customWidth="1"/>
    <col min="2306" max="2306" width="12" customWidth="1"/>
    <col min="2307" max="2307" width="19.7109375" customWidth="1"/>
    <col min="2308" max="2308" width="38.85546875" customWidth="1"/>
    <col min="2561" max="2561" width="36.85546875" customWidth="1"/>
    <col min="2562" max="2562" width="12" customWidth="1"/>
    <col min="2563" max="2563" width="19.7109375" customWidth="1"/>
    <col min="2564" max="2564" width="38.85546875" customWidth="1"/>
    <col min="2817" max="2817" width="36.85546875" customWidth="1"/>
    <col min="2818" max="2818" width="12" customWidth="1"/>
    <col min="2819" max="2819" width="19.7109375" customWidth="1"/>
    <col min="2820" max="2820" width="38.85546875" customWidth="1"/>
    <col min="3073" max="3073" width="36.85546875" customWidth="1"/>
    <col min="3074" max="3074" width="12" customWidth="1"/>
    <col min="3075" max="3075" width="19.7109375" customWidth="1"/>
    <col min="3076" max="3076" width="38.85546875" customWidth="1"/>
    <col min="3329" max="3329" width="36.85546875" customWidth="1"/>
    <col min="3330" max="3330" width="12" customWidth="1"/>
    <col min="3331" max="3331" width="19.7109375" customWidth="1"/>
    <col min="3332" max="3332" width="38.85546875" customWidth="1"/>
    <col min="3585" max="3585" width="36.85546875" customWidth="1"/>
    <col min="3586" max="3586" width="12" customWidth="1"/>
    <col min="3587" max="3587" width="19.7109375" customWidth="1"/>
    <col min="3588" max="3588" width="38.85546875" customWidth="1"/>
    <col min="3841" max="3841" width="36.85546875" customWidth="1"/>
    <col min="3842" max="3842" width="12" customWidth="1"/>
    <col min="3843" max="3843" width="19.7109375" customWidth="1"/>
    <col min="3844" max="3844" width="38.85546875" customWidth="1"/>
    <col min="4097" max="4097" width="36.85546875" customWidth="1"/>
    <col min="4098" max="4098" width="12" customWidth="1"/>
    <col min="4099" max="4099" width="19.7109375" customWidth="1"/>
    <col min="4100" max="4100" width="38.85546875" customWidth="1"/>
    <col min="4353" max="4353" width="36.85546875" customWidth="1"/>
    <col min="4354" max="4354" width="12" customWidth="1"/>
    <col min="4355" max="4355" width="19.7109375" customWidth="1"/>
    <col min="4356" max="4356" width="38.85546875" customWidth="1"/>
    <col min="4609" max="4609" width="36.85546875" customWidth="1"/>
    <col min="4610" max="4610" width="12" customWidth="1"/>
    <col min="4611" max="4611" width="19.7109375" customWidth="1"/>
    <col min="4612" max="4612" width="38.85546875" customWidth="1"/>
    <col min="4865" max="4865" width="36.85546875" customWidth="1"/>
    <col min="4866" max="4866" width="12" customWidth="1"/>
    <col min="4867" max="4867" width="19.7109375" customWidth="1"/>
    <col min="4868" max="4868" width="38.85546875" customWidth="1"/>
    <col min="5121" max="5121" width="36.85546875" customWidth="1"/>
    <col min="5122" max="5122" width="12" customWidth="1"/>
    <col min="5123" max="5123" width="19.7109375" customWidth="1"/>
    <col min="5124" max="5124" width="38.85546875" customWidth="1"/>
    <col min="5377" max="5377" width="36.85546875" customWidth="1"/>
    <col min="5378" max="5378" width="12" customWidth="1"/>
    <col min="5379" max="5379" width="19.7109375" customWidth="1"/>
    <col min="5380" max="5380" width="38.85546875" customWidth="1"/>
    <col min="5633" max="5633" width="36.85546875" customWidth="1"/>
    <col min="5634" max="5634" width="12" customWidth="1"/>
    <col min="5635" max="5635" width="19.7109375" customWidth="1"/>
    <col min="5636" max="5636" width="38.85546875" customWidth="1"/>
    <col min="5889" max="5889" width="36.85546875" customWidth="1"/>
    <col min="5890" max="5890" width="12" customWidth="1"/>
    <col min="5891" max="5891" width="19.7109375" customWidth="1"/>
    <col min="5892" max="5892" width="38.85546875" customWidth="1"/>
    <col min="6145" max="6145" width="36.85546875" customWidth="1"/>
    <col min="6146" max="6146" width="12" customWidth="1"/>
    <col min="6147" max="6147" width="19.7109375" customWidth="1"/>
    <col min="6148" max="6148" width="38.85546875" customWidth="1"/>
    <col min="6401" max="6401" width="36.85546875" customWidth="1"/>
    <col min="6402" max="6402" width="12" customWidth="1"/>
    <col min="6403" max="6403" width="19.7109375" customWidth="1"/>
    <col min="6404" max="6404" width="38.85546875" customWidth="1"/>
    <col min="6657" max="6657" width="36.85546875" customWidth="1"/>
    <col min="6658" max="6658" width="12" customWidth="1"/>
    <col min="6659" max="6659" width="19.7109375" customWidth="1"/>
    <col min="6660" max="6660" width="38.85546875" customWidth="1"/>
    <col min="6913" max="6913" width="36.85546875" customWidth="1"/>
    <col min="6914" max="6914" width="12" customWidth="1"/>
    <col min="6915" max="6915" width="19.7109375" customWidth="1"/>
    <col min="6916" max="6916" width="38.85546875" customWidth="1"/>
    <col min="7169" max="7169" width="36.85546875" customWidth="1"/>
    <col min="7170" max="7170" width="12" customWidth="1"/>
    <col min="7171" max="7171" width="19.7109375" customWidth="1"/>
    <col min="7172" max="7172" width="38.85546875" customWidth="1"/>
    <col min="7425" max="7425" width="36.85546875" customWidth="1"/>
    <col min="7426" max="7426" width="12" customWidth="1"/>
    <col min="7427" max="7427" width="19.7109375" customWidth="1"/>
    <col min="7428" max="7428" width="38.85546875" customWidth="1"/>
    <col min="7681" max="7681" width="36.85546875" customWidth="1"/>
    <col min="7682" max="7682" width="12" customWidth="1"/>
    <col min="7683" max="7683" width="19.7109375" customWidth="1"/>
    <col min="7684" max="7684" width="38.85546875" customWidth="1"/>
    <col min="7937" max="7937" width="36.85546875" customWidth="1"/>
    <col min="7938" max="7938" width="12" customWidth="1"/>
    <col min="7939" max="7939" width="19.7109375" customWidth="1"/>
    <col min="7940" max="7940" width="38.85546875" customWidth="1"/>
    <col min="8193" max="8193" width="36.85546875" customWidth="1"/>
    <col min="8194" max="8194" width="12" customWidth="1"/>
    <col min="8195" max="8195" width="19.7109375" customWidth="1"/>
    <col min="8196" max="8196" width="38.85546875" customWidth="1"/>
    <col min="8449" max="8449" width="36.85546875" customWidth="1"/>
    <col min="8450" max="8450" width="12" customWidth="1"/>
    <col min="8451" max="8451" width="19.7109375" customWidth="1"/>
    <col min="8452" max="8452" width="38.85546875" customWidth="1"/>
    <col min="8705" max="8705" width="36.85546875" customWidth="1"/>
    <col min="8706" max="8706" width="12" customWidth="1"/>
    <col min="8707" max="8707" width="19.7109375" customWidth="1"/>
    <col min="8708" max="8708" width="38.85546875" customWidth="1"/>
    <col min="8961" max="8961" width="36.85546875" customWidth="1"/>
    <col min="8962" max="8962" width="12" customWidth="1"/>
    <col min="8963" max="8963" width="19.7109375" customWidth="1"/>
    <col min="8964" max="8964" width="38.85546875" customWidth="1"/>
    <col min="9217" max="9217" width="36.85546875" customWidth="1"/>
    <col min="9218" max="9218" width="12" customWidth="1"/>
    <col min="9219" max="9219" width="19.7109375" customWidth="1"/>
    <col min="9220" max="9220" width="38.85546875" customWidth="1"/>
    <col min="9473" max="9473" width="36.85546875" customWidth="1"/>
    <col min="9474" max="9474" width="12" customWidth="1"/>
    <col min="9475" max="9475" width="19.7109375" customWidth="1"/>
    <col min="9476" max="9476" width="38.85546875" customWidth="1"/>
    <col min="9729" max="9729" width="36.85546875" customWidth="1"/>
    <col min="9730" max="9730" width="12" customWidth="1"/>
    <col min="9731" max="9731" width="19.7109375" customWidth="1"/>
    <col min="9732" max="9732" width="38.85546875" customWidth="1"/>
    <col min="9985" max="9985" width="36.85546875" customWidth="1"/>
    <col min="9986" max="9986" width="12" customWidth="1"/>
    <col min="9987" max="9987" width="19.7109375" customWidth="1"/>
    <col min="9988" max="9988" width="38.85546875" customWidth="1"/>
    <col min="10241" max="10241" width="36.85546875" customWidth="1"/>
    <col min="10242" max="10242" width="12" customWidth="1"/>
    <col min="10243" max="10243" width="19.7109375" customWidth="1"/>
    <col min="10244" max="10244" width="38.85546875" customWidth="1"/>
    <col min="10497" max="10497" width="36.85546875" customWidth="1"/>
    <col min="10498" max="10498" width="12" customWidth="1"/>
    <col min="10499" max="10499" width="19.7109375" customWidth="1"/>
    <col min="10500" max="10500" width="38.85546875" customWidth="1"/>
    <col min="10753" max="10753" width="36.85546875" customWidth="1"/>
    <col min="10754" max="10754" width="12" customWidth="1"/>
    <col min="10755" max="10755" width="19.7109375" customWidth="1"/>
    <col min="10756" max="10756" width="38.85546875" customWidth="1"/>
    <col min="11009" max="11009" width="36.85546875" customWidth="1"/>
    <col min="11010" max="11010" width="12" customWidth="1"/>
    <col min="11011" max="11011" width="19.7109375" customWidth="1"/>
    <col min="11012" max="11012" width="38.85546875" customWidth="1"/>
    <col min="11265" max="11265" width="36.85546875" customWidth="1"/>
    <col min="11266" max="11266" width="12" customWidth="1"/>
    <col min="11267" max="11267" width="19.7109375" customWidth="1"/>
    <col min="11268" max="11268" width="38.85546875" customWidth="1"/>
    <col min="11521" max="11521" width="36.85546875" customWidth="1"/>
    <col min="11522" max="11522" width="12" customWidth="1"/>
    <col min="11523" max="11523" width="19.7109375" customWidth="1"/>
    <col min="11524" max="11524" width="38.85546875" customWidth="1"/>
    <col min="11777" max="11777" width="36.85546875" customWidth="1"/>
    <col min="11778" max="11778" width="12" customWidth="1"/>
    <col min="11779" max="11779" width="19.7109375" customWidth="1"/>
    <col min="11780" max="11780" width="38.85546875" customWidth="1"/>
    <col min="12033" max="12033" width="36.85546875" customWidth="1"/>
    <col min="12034" max="12034" width="12" customWidth="1"/>
    <col min="12035" max="12035" width="19.7109375" customWidth="1"/>
    <col min="12036" max="12036" width="38.85546875" customWidth="1"/>
    <col min="12289" max="12289" width="36.85546875" customWidth="1"/>
    <col min="12290" max="12290" width="12" customWidth="1"/>
    <col min="12291" max="12291" width="19.7109375" customWidth="1"/>
    <col min="12292" max="12292" width="38.85546875" customWidth="1"/>
    <col min="12545" max="12545" width="36.85546875" customWidth="1"/>
    <col min="12546" max="12546" width="12" customWidth="1"/>
    <col min="12547" max="12547" width="19.7109375" customWidth="1"/>
    <col min="12548" max="12548" width="38.85546875" customWidth="1"/>
    <col min="12801" max="12801" width="36.85546875" customWidth="1"/>
    <col min="12802" max="12802" width="12" customWidth="1"/>
    <col min="12803" max="12803" width="19.7109375" customWidth="1"/>
    <col min="12804" max="12804" width="38.85546875" customWidth="1"/>
    <col min="13057" max="13057" width="36.85546875" customWidth="1"/>
    <col min="13058" max="13058" width="12" customWidth="1"/>
    <col min="13059" max="13059" width="19.7109375" customWidth="1"/>
    <col min="13060" max="13060" width="38.85546875" customWidth="1"/>
    <col min="13313" max="13313" width="36.85546875" customWidth="1"/>
    <col min="13314" max="13314" width="12" customWidth="1"/>
    <col min="13315" max="13315" width="19.7109375" customWidth="1"/>
    <col min="13316" max="13316" width="38.85546875" customWidth="1"/>
    <col min="13569" max="13569" width="36.85546875" customWidth="1"/>
    <col min="13570" max="13570" width="12" customWidth="1"/>
    <col min="13571" max="13571" width="19.7109375" customWidth="1"/>
    <col min="13572" max="13572" width="38.85546875" customWidth="1"/>
    <col min="13825" max="13825" width="36.85546875" customWidth="1"/>
    <col min="13826" max="13826" width="12" customWidth="1"/>
    <col min="13827" max="13827" width="19.7109375" customWidth="1"/>
    <col min="13828" max="13828" width="38.85546875" customWidth="1"/>
    <col min="14081" max="14081" width="36.85546875" customWidth="1"/>
    <col min="14082" max="14082" width="12" customWidth="1"/>
    <col min="14083" max="14083" width="19.7109375" customWidth="1"/>
    <col min="14084" max="14084" width="38.85546875" customWidth="1"/>
    <col min="14337" max="14337" width="36.85546875" customWidth="1"/>
    <col min="14338" max="14338" width="12" customWidth="1"/>
    <col min="14339" max="14339" width="19.7109375" customWidth="1"/>
    <col min="14340" max="14340" width="38.85546875" customWidth="1"/>
    <col min="14593" max="14593" width="36.85546875" customWidth="1"/>
    <col min="14594" max="14594" width="12" customWidth="1"/>
    <col min="14595" max="14595" width="19.7109375" customWidth="1"/>
    <col min="14596" max="14596" width="38.85546875" customWidth="1"/>
    <col min="14849" max="14849" width="36.85546875" customWidth="1"/>
    <col min="14850" max="14850" width="12" customWidth="1"/>
    <col min="14851" max="14851" width="19.7109375" customWidth="1"/>
    <col min="14852" max="14852" width="38.85546875" customWidth="1"/>
    <col min="15105" max="15105" width="36.85546875" customWidth="1"/>
    <col min="15106" max="15106" width="12" customWidth="1"/>
    <col min="15107" max="15107" width="19.7109375" customWidth="1"/>
    <col min="15108" max="15108" width="38.85546875" customWidth="1"/>
    <col min="15361" max="15361" width="36.85546875" customWidth="1"/>
    <col min="15362" max="15362" width="12" customWidth="1"/>
    <col min="15363" max="15363" width="19.7109375" customWidth="1"/>
    <col min="15364" max="15364" width="38.85546875" customWidth="1"/>
    <col min="15617" max="15617" width="36.85546875" customWidth="1"/>
    <col min="15618" max="15618" width="12" customWidth="1"/>
    <col min="15619" max="15619" width="19.7109375" customWidth="1"/>
    <col min="15620" max="15620" width="38.85546875" customWidth="1"/>
    <col min="15873" max="15873" width="36.85546875" customWidth="1"/>
    <col min="15874" max="15874" width="12" customWidth="1"/>
    <col min="15875" max="15875" width="19.7109375" customWidth="1"/>
    <col min="15876" max="15876" width="38.85546875" customWidth="1"/>
    <col min="16129" max="16129" width="36.85546875" customWidth="1"/>
    <col min="16130" max="16130" width="12" customWidth="1"/>
    <col min="16131" max="16131" width="19.7109375" customWidth="1"/>
    <col min="16132" max="16132" width="38.85546875" customWidth="1"/>
  </cols>
  <sheetData>
    <row r="1" spans="1:18" ht="58.5" customHeight="1" x14ac:dyDescent="0.25">
      <c r="C1" s="111"/>
      <c r="D1" s="321"/>
      <c r="G1" s="322"/>
      <c r="H1" s="323"/>
      <c r="I1" s="324"/>
      <c r="J1" s="324"/>
      <c r="K1" s="431" t="s">
        <v>760</v>
      </c>
      <c r="L1" s="379"/>
      <c r="M1" s="379"/>
      <c r="N1" s="379"/>
      <c r="O1" s="379"/>
      <c r="P1" s="379"/>
      <c r="Q1" s="320"/>
      <c r="R1" s="320"/>
    </row>
    <row r="2" spans="1:18" x14ac:dyDescent="0.25">
      <c r="C2" s="113"/>
      <c r="D2" s="113"/>
    </row>
    <row r="3" spans="1:18" s="114" customFormat="1" ht="18" x14ac:dyDescent="0.25">
      <c r="A3" s="437" t="s">
        <v>751</v>
      </c>
      <c r="B3" s="437"/>
      <c r="C3" s="437"/>
      <c r="D3" s="437"/>
      <c r="E3" s="438"/>
      <c r="F3" s="438"/>
      <c r="G3" s="438"/>
      <c r="H3" s="438"/>
      <c r="I3" s="438"/>
      <c r="J3" s="438"/>
      <c r="K3" s="439"/>
      <c r="L3" s="439"/>
      <c r="M3" s="439"/>
      <c r="N3" s="439"/>
      <c r="O3" s="439"/>
      <c r="P3" s="439"/>
    </row>
    <row r="4" spans="1:18" s="114" customFormat="1" ht="81" customHeight="1" x14ac:dyDescent="0.25">
      <c r="A4" s="440"/>
      <c r="B4" s="440"/>
      <c r="C4" s="440"/>
      <c r="D4" s="440"/>
      <c r="E4" s="438"/>
      <c r="F4" s="438"/>
      <c r="G4" s="438"/>
      <c r="H4" s="438"/>
      <c r="I4" s="438"/>
      <c r="J4" s="438"/>
      <c r="K4" s="439"/>
      <c r="L4" s="439"/>
      <c r="M4" s="439"/>
      <c r="N4" s="439"/>
      <c r="O4" s="439"/>
      <c r="P4" s="439"/>
    </row>
    <row r="5" spans="1:18" ht="15.75" x14ac:dyDescent="0.25">
      <c r="D5" s="115"/>
      <c r="I5" s="432"/>
      <c r="J5" s="433"/>
      <c r="L5" s="432"/>
      <c r="M5" s="433"/>
      <c r="O5" s="432" t="s">
        <v>506</v>
      </c>
      <c r="P5" s="433"/>
    </row>
    <row r="6" spans="1:18" s="114" customFormat="1" ht="18" customHeight="1" x14ac:dyDescent="0.25">
      <c r="A6" s="441" t="s">
        <v>507</v>
      </c>
      <c r="B6" s="434" t="s">
        <v>509</v>
      </c>
      <c r="C6" s="435"/>
      <c r="D6" s="436"/>
      <c r="E6" s="434" t="s">
        <v>508</v>
      </c>
      <c r="F6" s="435"/>
      <c r="G6" s="436"/>
      <c r="H6" s="434" t="s">
        <v>707</v>
      </c>
      <c r="I6" s="435"/>
      <c r="J6" s="436"/>
      <c r="K6" s="434" t="s">
        <v>728</v>
      </c>
      <c r="L6" s="435"/>
      <c r="M6" s="436"/>
      <c r="N6" s="434" t="s">
        <v>729</v>
      </c>
      <c r="O6" s="435"/>
      <c r="P6" s="436"/>
    </row>
    <row r="7" spans="1:18" s="114" customFormat="1" ht="127.5" customHeight="1" x14ac:dyDescent="0.25">
      <c r="A7" s="441"/>
      <c r="B7" s="340" t="s">
        <v>510</v>
      </c>
      <c r="C7" s="340" t="s">
        <v>511</v>
      </c>
      <c r="D7" s="341" t="s">
        <v>512</v>
      </c>
      <c r="E7" s="341" t="s">
        <v>282</v>
      </c>
      <c r="F7" s="340" t="s">
        <v>511</v>
      </c>
      <c r="G7" s="341" t="s">
        <v>512</v>
      </c>
      <c r="H7" s="340" t="s">
        <v>510</v>
      </c>
      <c r="I7" s="340" t="s">
        <v>511</v>
      </c>
      <c r="J7" s="341" t="s">
        <v>512</v>
      </c>
      <c r="K7" s="340" t="s">
        <v>510</v>
      </c>
      <c r="L7" s="340" t="s">
        <v>511</v>
      </c>
      <c r="M7" s="341" t="s">
        <v>512</v>
      </c>
      <c r="N7" s="340" t="s">
        <v>510</v>
      </c>
      <c r="O7" s="340" t="s">
        <v>511</v>
      </c>
      <c r="P7" s="341" t="s">
        <v>512</v>
      </c>
    </row>
    <row r="8" spans="1:18" s="114" customFormat="1" ht="39" hidden="1" x14ac:dyDescent="0.25">
      <c r="A8" s="1" t="s">
        <v>513</v>
      </c>
      <c r="B8" s="116">
        <f>B9</f>
        <v>0</v>
      </c>
      <c r="C8" s="116">
        <f t="shared" ref="C8:D8" si="0">C9</f>
        <v>0</v>
      </c>
      <c r="D8" s="116">
        <f t="shared" si="0"/>
        <v>0</v>
      </c>
      <c r="E8" s="117">
        <f>SUM(F8:G8)</f>
        <v>0</v>
      </c>
      <c r="F8" s="117">
        <f>F9</f>
        <v>0</v>
      </c>
      <c r="G8" s="117">
        <f>G9</f>
        <v>0</v>
      </c>
      <c r="H8" s="116">
        <f>H9</f>
        <v>0</v>
      </c>
      <c r="I8" s="116">
        <f t="shared" ref="I8:M8" si="1">I9</f>
        <v>0</v>
      </c>
      <c r="J8" s="116">
        <f t="shared" si="1"/>
        <v>0</v>
      </c>
      <c r="K8" s="116">
        <f>K9</f>
        <v>0</v>
      </c>
      <c r="L8" s="116">
        <f t="shared" si="1"/>
        <v>0</v>
      </c>
      <c r="M8" s="116">
        <f t="shared" si="1"/>
        <v>0</v>
      </c>
      <c r="N8" s="116">
        <f>N9</f>
        <v>0</v>
      </c>
      <c r="O8" s="116">
        <f t="shared" ref="O8:P8" si="2">O9</f>
        <v>0</v>
      </c>
      <c r="P8" s="116">
        <f t="shared" si="2"/>
        <v>0</v>
      </c>
    </row>
    <row r="9" spans="1:18" s="114" customFormat="1" ht="26.25" hidden="1" x14ac:dyDescent="0.25">
      <c r="A9" s="1" t="s">
        <v>514</v>
      </c>
      <c r="B9" s="116">
        <f>B10+B12+B13+B14+B11</f>
        <v>0</v>
      </c>
      <c r="C9" s="116">
        <f t="shared" ref="C9:G9" si="3">C10+C12+C13+C14+C11</f>
        <v>0</v>
      </c>
      <c r="D9" s="116">
        <f t="shared" si="3"/>
        <v>0</v>
      </c>
      <c r="E9" s="116">
        <f t="shared" si="3"/>
        <v>0</v>
      </c>
      <c r="F9" s="116">
        <f t="shared" si="3"/>
        <v>0</v>
      </c>
      <c r="G9" s="116">
        <f t="shared" si="3"/>
        <v>0</v>
      </c>
      <c r="H9" s="116">
        <f>H10+H12+H13+H14+H11</f>
        <v>0</v>
      </c>
      <c r="I9" s="116">
        <f t="shared" ref="I9:J9" si="4">I10+I12+I13+I14+I11</f>
        <v>0</v>
      </c>
      <c r="J9" s="116">
        <f t="shared" si="4"/>
        <v>0</v>
      </c>
      <c r="K9" s="116">
        <f>K10+K12+K13+K14+K11</f>
        <v>0</v>
      </c>
      <c r="L9" s="116">
        <f t="shared" ref="L9:M9" si="5">L10+L12+L13+L14+L11</f>
        <v>0</v>
      </c>
      <c r="M9" s="116">
        <f t="shared" si="5"/>
        <v>0</v>
      </c>
      <c r="N9" s="116">
        <f>N10+N12+N13+N14+N11</f>
        <v>0</v>
      </c>
      <c r="O9" s="116">
        <f t="shared" ref="O9:P9" si="6">O10+O12+O13+O14+O11</f>
        <v>0</v>
      </c>
      <c r="P9" s="116">
        <f t="shared" si="6"/>
        <v>0</v>
      </c>
    </row>
    <row r="10" spans="1:18" s="114" customFormat="1" ht="25.5" hidden="1" x14ac:dyDescent="0.25">
      <c r="A10" s="118" t="s">
        <v>515</v>
      </c>
      <c r="B10" s="116">
        <f>SUM(C10:D10)</f>
        <v>0</v>
      </c>
      <c r="C10" s="116"/>
      <c r="D10" s="116"/>
      <c r="E10" s="117">
        <f t="shared" ref="E10:E18" si="7">SUM(F10:G10)</f>
        <v>0</v>
      </c>
      <c r="F10" s="117"/>
      <c r="G10" s="117"/>
      <c r="H10" s="116">
        <f>SUM(I10:J10)</f>
        <v>0</v>
      </c>
      <c r="I10" s="116"/>
      <c r="J10" s="116"/>
      <c r="K10" s="116">
        <f>SUM(L10:M10)</f>
        <v>0</v>
      </c>
      <c r="L10" s="116"/>
      <c r="M10" s="116"/>
      <c r="N10" s="116">
        <f>SUM(O10:P10)</f>
        <v>0</v>
      </c>
      <c r="O10" s="116"/>
      <c r="P10" s="116"/>
    </row>
    <row r="11" spans="1:18" s="114" customFormat="1" ht="25.5" hidden="1" x14ac:dyDescent="0.25">
      <c r="A11" s="118" t="s">
        <v>516</v>
      </c>
      <c r="B11" s="116">
        <f>SUM(C11:D11)</f>
        <v>0</v>
      </c>
      <c r="C11" s="116"/>
      <c r="D11" s="116"/>
      <c r="E11" s="117">
        <f t="shared" si="7"/>
        <v>0</v>
      </c>
      <c r="F11" s="117"/>
      <c r="G11" s="117"/>
      <c r="H11" s="116">
        <f>SUM(I11:J11)</f>
        <v>0</v>
      </c>
      <c r="I11" s="116"/>
      <c r="J11" s="116"/>
      <c r="K11" s="116">
        <f>SUM(L11:M11)</f>
        <v>0</v>
      </c>
      <c r="L11" s="116"/>
      <c r="M11" s="116"/>
      <c r="N11" s="116">
        <f>SUM(O11:P11)</f>
        <v>0</v>
      </c>
      <c r="O11" s="116"/>
      <c r="P11" s="116"/>
    </row>
    <row r="12" spans="1:18" s="114" customFormat="1" ht="38.25" hidden="1" x14ac:dyDescent="0.25">
      <c r="A12" s="119" t="s">
        <v>517</v>
      </c>
      <c r="B12" s="116">
        <f t="shared" ref="B12:B14" si="8">SUM(C12:D12)</f>
        <v>0</v>
      </c>
      <c r="C12" s="116"/>
      <c r="D12" s="116"/>
      <c r="E12" s="117">
        <f t="shared" si="7"/>
        <v>0</v>
      </c>
      <c r="F12" s="117"/>
      <c r="G12" s="117"/>
      <c r="H12" s="116">
        <f t="shared" ref="H12:H14" si="9">SUM(I12:J12)</f>
        <v>0</v>
      </c>
      <c r="I12" s="116"/>
      <c r="J12" s="116"/>
      <c r="K12" s="116">
        <f t="shared" ref="K12:K14" si="10">SUM(L12:M12)</f>
        <v>0</v>
      </c>
      <c r="L12" s="116"/>
      <c r="M12" s="116"/>
      <c r="N12" s="116">
        <f t="shared" ref="N12:N14" si="11">SUM(O12:P12)</f>
        <v>0</v>
      </c>
      <c r="O12" s="116"/>
      <c r="P12" s="116"/>
    </row>
    <row r="13" spans="1:18" s="114" customFormat="1" ht="63.75" hidden="1" x14ac:dyDescent="0.25">
      <c r="A13" s="119" t="s">
        <v>518</v>
      </c>
      <c r="B13" s="116">
        <f t="shared" si="8"/>
        <v>0</v>
      </c>
      <c r="C13" s="116"/>
      <c r="D13" s="116"/>
      <c r="E13" s="117">
        <f t="shared" si="7"/>
        <v>0</v>
      </c>
      <c r="F13" s="117"/>
      <c r="G13" s="117"/>
      <c r="H13" s="116">
        <f t="shared" si="9"/>
        <v>0</v>
      </c>
      <c r="I13" s="116"/>
      <c r="J13" s="116"/>
      <c r="K13" s="116">
        <f t="shared" si="10"/>
        <v>0</v>
      </c>
      <c r="L13" s="116"/>
      <c r="M13" s="116"/>
      <c r="N13" s="116">
        <f t="shared" si="11"/>
        <v>0</v>
      </c>
      <c r="O13" s="116"/>
      <c r="P13" s="116"/>
    </row>
    <row r="14" spans="1:18" s="114" customFormat="1" ht="38.25" hidden="1" x14ac:dyDescent="0.25">
      <c r="A14" s="119" t="s">
        <v>519</v>
      </c>
      <c r="B14" s="116">
        <f t="shared" si="8"/>
        <v>0</v>
      </c>
      <c r="C14" s="116"/>
      <c r="D14" s="116"/>
      <c r="E14" s="117">
        <f t="shared" si="7"/>
        <v>0</v>
      </c>
      <c r="F14" s="117"/>
      <c r="G14" s="117"/>
      <c r="H14" s="116">
        <f t="shared" si="9"/>
        <v>0</v>
      </c>
      <c r="I14" s="116"/>
      <c r="J14" s="116"/>
      <c r="K14" s="116">
        <f t="shared" si="10"/>
        <v>0</v>
      </c>
      <c r="L14" s="116"/>
      <c r="M14" s="116"/>
      <c r="N14" s="116">
        <f t="shared" si="11"/>
        <v>0</v>
      </c>
      <c r="O14" s="116"/>
      <c r="P14" s="116"/>
    </row>
    <row r="15" spans="1:18" s="114" customFormat="1" ht="51.75" hidden="1" x14ac:dyDescent="0.25">
      <c r="A15" s="1" t="s">
        <v>520</v>
      </c>
      <c r="B15" s="117">
        <f t="shared" ref="B15:E15" si="12">B16</f>
        <v>0</v>
      </c>
      <c r="C15" s="117">
        <f t="shared" si="12"/>
        <v>0</v>
      </c>
      <c r="D15" s="117">
        <f t="shared" si="12"/>
        <v>0</v>
      </c>
      <c r="E15" s="117">
        <f t="shared" si="12"/>
        <v>0</v>
      </c>
      <c r="F15" s="117">
        <f>F16</f>
        <v>0</v>
      </c>
      <c r="G15" s="117">
        <f t="shared" ref="G15" si="13">G16</f>
        <v>0</v>
      </c>
      <c r="H15" s="117">
        <f t="shared" ref="H15:M15" si="14">H16</f>
        <v>0</v>
      </c>
      <c r="I15" s="117">
        <f t="shared" si="14"/>
        <v>0</v>
      </c>
      <c r="J15" s="117">
        <f t="shared" si="14"/>
        <v>0</v>
      </c>
      <c r="K15" s="117">
        <f t="shared" si="14"/>
        <v>0</v>
      </c>
      <c r="L15" s="117">
        <f t="shared" si="14"/>
        <v>0</v>
      </c>
      <c r="M15" s="117">
        <f t="shared" si="14"/>
        <v>0</v>
      </c>
      <c r="N15" s="117">
        <f t="shared" ref="N15:P15" si="15">N16</f>
        <v>0</v>
      </c>
      <c r="O15" s="117">
        <f t="shared" si="15"/>
        <v>0</v>
      </c>
      <c r="P15" s="117">
        <f t="shared" si="15"/>
        <v>0</v>
      </c>
    </row>
    <row r="16" spans="1:18" s="114" customFormat="1" ht="26.25" hidden="1" x14ac:dyDescent="0.25">
      <c r="A16" s="1" t="s">
        <v>521</v>
      </c>
      <c r="B16" s="116">
        <f>B17+B18</f>
        <v>0</v>
      </c>
      <c r="C16" s="116">
        <f t="shared" ref="C16:G16" si="16">C17+C18</f>
        <v>0</v>
      </c>
      <c r="D16" s="116">
        <f t="shared" si="16"/>
        <v>0</v>
      </c>
      <c r="E16" s="116">
        <f t="shared" si="16"/>
        <v>0</v>
      </c>
      <c r="F16" s="116">
        <f t="shared" si="16"/>
        <v>0</v>
      </c>
      <c r="G16" s="116">
        <f t="shared" si="16"/>
        <v>0</v>
      </c>
      <c r="H16" s="116">
        <f>H17+H18</f>
        <v>0</v>
      </c>
      <c r="I16" s="116">
        <f t="shared" ref="I16:J16" si="17">I17+I18</f>
        <v>0</v>
      </c>
      <c r="J16" s="116">
        <f t="shared" si="17"/>
        <v>0</v>
      </c>
      <c r="K16" s="116">
        <f>K17+K18</f>
        <v>0</v>
      </c>
      <c r="L16" s="116">
        <f t="shared" ref="L16:M16" si="18">L17+L18</f>
        <v>0</v>
      </c>
      <c r="M16" s="116">
        <f t="shared" si="18"/>
        <v>0</v>
      </c>
      <c r="N16" s="116">
        <f>N17+N18</f>
        <v>0</v>
      </c>
      <c r="O16" s="116">
        <f t="shared" ref="O16:P16" si="19">O17+O18</f>
        <v>0</v>
      </c>
      <c r="P16" s="116">
        <f t="shared" si="19"/>
        <v>0</v>
      </c>
    </row>
    <row r="17" spans="1:16" ht="30.75" hidden="1" customHeight="1" x14ac:dyDescent="0.25">
      <c r="A17" s="120" t="s">
        <v>522</v>
      </c>
      <c r="B17" s="121">
        <f>SUM(C17:D17)</f>
        <v>0</v>
      </c>
      <c r="C17" s="121"/>
      <c r="D17" s="122"/>
      <c r="E17" s="123">
        <f t="shared" si="7"/>
        <v>0</v>
      </c>
      <c r="F17" s="124"/>
      <c r="G17" s="124"/>
      <c r="H17" s="121">
        <f>SUM(I17:J17)</f>
        <v>0</v>
      </c>
      <c r="I17" s="121"/>
      <c r="J17" s="122"/>
      <c r="K17" s="121">
        <f>SUM(L17:M17)</f>
        <v>0</v>
      </c>
      <c r="L17" s="121"/>
      <c r="M17" s="122"/>
      <c r="N17" s="121">
        <f>SUM(O17:P17)</f>
        <v>0</v>
      </c>
      <c r="O17" s="121"/>
      <c r="P17" s="122"/>
    </row>
    <row r="18" spans="1:16" ht="30.75" hidden="1" customHeight="1" x14ac:dyDescent="0.25">
      <c r="A18" s="119" t="s">
        <v>523</v>
      </c>
      <c r="B18" s="121">
        <f>SUM(C18:D18)</f>
        <v>0</v>
      </c>
      <c r="C18" s="121"/>
      <c r="D18" s="122"/>
      <c r="E18" s="123">
        <f t="shared" si="7"/>
        <v>0</v>
      </c>
      <c r="F18" s="124"/>
      <c r="G18" s="124"/>
      <c r="H18" s="121">
        <f>SUM(I18:J18)</f>
        <v>0</v>
      </c>
      <c r="I18" s="121"/>
      <c r="J18" s="122"/>
      <c r="K18" s="121">
        <f>SUM(L18:M18)</f>
        <v>0</v>
      </c>
      <c r="L18" s="121"/>
      <c r="M18" s="122"/>
      <c r="N18" s="121">
        <f>SUM(O18:P18)</f>
        <v>0</v>
      </c>
      <c r="O18" s="121"/>
      <c r="P18" s="122"/>
    </row>
    <row r="19" spans="1:16" ht="24" hidden="1" customHeight="1" x14ac:dyDescent="0.25">
      <c r="A19" s="125" t="s">
        <v>524</v>
      </c>
      <c r="B19" s="126">
        <f>B21+B24</f>
        <v>58152.800000000003</v>
      </c>
      <c r="C19" s="126">
        <f>C21+C24</f>
        <v>0</v>
      </c>
      <c r="D19" s="126">
        <f t="shared" ref="D19:G19" si="20">D21+D24</f>
        <v>58152.800000000003</v>
      </c>
      <c r="E19" s="126">
        <f t="shared" si="20"/>
        <v>15000</v>
      </c>
      <c r="F19" s="126">
        <f t="shared" si="20"/>
        <v>15000</v>
      </c>
      <c r="G19" s="126">
        <f t="shared" si="20"/>
        <v>500</v>
      </c>
      <c r="H19" s="126">
        <f t="shared" ref="H19:O19" si="21">H21+H24</f>
        <v>-58152.800000000003</v>
      </c>
      <c r="I19" s="126">
        <f t="shared" si="21"/>
        <v>0</v>
      </c>
      <c r="J19" s="126">
        <f t="shared" si="21"/>
        <v>-58152.800000000003</v>
      </c>
      <c r="K19" s="126">
        <f t="shared" si="21"/>
        <v>0</v>
      </c>
      <c r="L19" s="126">
        <f t="shared" si="21"/>
        <v>0</v>
      </c>
      <c r="M19" s="126">
        <f t="shared" si="21"/>
        <v>0</v>
      </c>
      <c r="N19" s="126">
        <f t="shared" si="21"/>
        <v>0</v>
      </c>
      <c r="O19" s="126">
        <f t="shared" si="21"/>
        <v>0</v>
      </c>
      <c r="P19" s="126">
        <f t="shared" ref="P19" si="22">P21+P24</f>
        <v>0</v>
      </c>
    </row>
    <row r="20" spans="1:16" s="270" customFormat="1" ht="53.25" customHeight="1" x14ac:dyDescent="0.25">
      <c r="A20" s="1" t="s">
        <v>295</v>
      </c>
      <c r="B20" s="116">
        <f>B21</f>
        <v>58152.800000000003</v>
      </c>
      <c r="C20" s="116">
        <f t="shared" ref="C20:G20" si="23">C21</f>
        <v>0</v>
      </c>
      <c r="D20" s="116">
        <f t="shared" si="23"/>
        <v>58152.800000000003</v>
      </c>
      <c r="E20" s="116">
        <f t="shared" si="23"/>
        <v>15000</v>
      </c>
      <c r="F20" s="116">
        <f t="shared" si="23"/>
        <v>15000</v>
      </c>
      <c r="G20" s="116">
        <f t="shared" si="23"/>
        <v>0</v>
      </c>
      <c r="H20" s="116">
        <f t="shared" ref="H20:N20" si="24">H21</f>
        <v>-58152.800000000003</v>
      </c>
      <c r="I20" s="116">
        <f t="shared" si="24"/>
        <v>0</v>
      </c>
      <c r="J20" s="116">
        <f t="shared" si="24"/>
        <v>-58152.800000000003</v>
      </c>
      <c r="K20" s="116">
        <f t="shared" si="24"/>
        <v>0</v>
      </c>
      <c r="L20" s="116">
        <f t="shared" si="24"/>
        <v>0</v>
      </c>
      <c r="M20" s="116">
        <f t="shared" si="24"/>
        <v>0</v>
      </c>
      <c r="N20" s="116">
        <f t="shared" si="24"/>
        <v>0</v>
      </c>
      <c r="O20" s="116">
        <f t="shared" ref="O20" si="25">O21</f>
        <v>0</v>
      </c>
      <c r="P20" s="116">
        <f t="shared" ref="P20" si="26">P21</f>
        <v>0</v>
      </c>
    </row>
    <row r="21" spans="1:16" s="114" customFormat="1" ht="27" customHeight="1" x14ac:dyDescent="0.25">
      <c r="A21" s="1" t="s">
        <v>525</v>
      </c>
      <c r="B21" s="116">
        <f>SUM(C21:D21)</f>
        <v>58152.800000000003</v>
      </c>
      <c r="C21" s="116">
        <f>C22+C23</f>
        <v>0</v>
      </c>
      <c r="D21" s="116">
        <f t="shared" ref="D21:G21" si="27">D22+D23</f>
        <v>58152.800000000003</v>
      </c>
      <c r="E21" s="116">
        <f t="shared" si="27"/>
        <v>15000</v>
      </c>
      <c r="F21" s="116">
        <f t="shared" si="27"/>
        <v>15000</v>
      </c>
      <c r="G21" s="116">
        <f t="shared" si="27"/>
        <v>0</v>
      </c>
      <c r="H21" s="116">
        <f>SUM(I21:J21)</f>
        <v>-58152.800000000003</v>
      </c>
      <c r="I21" s="116">
        <f>I22+I23</f>
        <v>0</v>
      </c>
      <c r="J21" s="116">
        <f>J22+J23</f>
        <v>-58152.800000000003</v>
      </c>
      <c r="K21" s="116">
        <f>K22+K23</f>
        <v>0</v>
      </c>
      <c r="L21" s="116">
        <f>L22+L23</f>
        <v>0</v>
      </c>
      <c r="M21" s="116">
        <f>M22+M23</f>
        <v>0</v>
      </c>
      <c r="N21" s="116">
        <f>SUM(O21:P21)</f>
        <v>0</v>
      </c>
      <c r="O21" s="116">
        <f>O22+O23</f>
        <v>0</v>
      </c>
      <c r="P21" s="116">
        <f t="shared" ref="P21" si="28">P22+P23</f>
        <v>0</v>
      </c>
    </row>
    <row r="22" spans="1:16" s="114" customFormat="1" ht="25.5" hidden="1" x14ac:dyDescent="0.25">
      <c r="A22" s="127" t="s">
        <v>515</v>
      </c>
      <c r="B22" s="116">
        <f>SUM(C22:D22)</f>
        <v>0</v>
      </c>
      <c r="C22" s="116"/>
      <c r="D22" s="116"/>
      <c r="E22" s="117"/>
      <c r="F22" s="117"/>
      <c r="G22" s="117"/>
      <c r="H22" s="116">
        <f>SUM(I22:J22)</f>
        <v>0</v>
      </c>
      <c r="I22" s="116"/>
      <c r="J22" s="116"/>
      <c r="K22" s="116">
        <f>SUM(L22:M22)</f>
        <v>0</v>
      </c>
      <c r="L22" s="116">
        <f>C22+I22</f>
        <v>0</v>
      </c>
      <c r="M22" s="116">
        <f>D22+J22</f>
        <v>0</v>
      </c>
      <c r="N22" s="116">
        <f>SUM(O22:P22)</f>
        <v>0</v>
      </c>
      <c r="O22" s="116"/>
      <c r="P22" s="116"/>
    </row>
    <row r="23" spans="1:16" s="114" customFormat="1" ht="38.25" x14ac:dyDescent="0.25">
      <c r="A23" s="119" t="s">
        <v>517</v>
      </c>
      <c r="B23" s="116">
        <f>SUM(C23:D23)</f>
        <v>58152.800000000003</v>
      </c>
      <c r="C23" s="116">
        <v>0</v>
      </c>
      <c r="D23" s="116">
        <v>58152.800000000003</v>
      </c>
      <c r="E23" s="117">
        <f>SUM(F23:G23)</f>
        <v>15000</v>
      </c>
      <c r="F23" s="117">
        <v>15000</v>
      </c>
      <c r="G23" s="117"/>
      <c r="H23" s="116">
        <f t="shared" ref="H23:H27" si="29">SUM(I23:J23)</f>
        <v>-58152.800000000003</v>
      </c>
      <c r="I23" s="116">
        <v>0</v>
      </c>
      <c r="J23" s="116">
        <v>-58152.800000000003</v>
      </c>
      <c r="K23" s="116">
        <f t="shared" ref="K23:K26" si="30">SUM(L23:M23)</f>
        <v>0</v>
      </c>
      <c r="L23" s="116">
        <f>C23+I23</f>
        <v>0</v>
      </c>
      <c r="M23" s="116">
        <f>D23+J23</f>
        <v>0</v>
      </c>
      <c r="N23" s="116">
        <f>SUM(O23:P23)</f>
        <v>0</v>
      </c>
      <c r="O23" s="116">
        <v>0</v>
      </c>
      <c r="P23" s="116"/>
    </row>
    <row r="24" spans="1:16" s="271" customFormat="1" ht="35.25" hidden="1" customHeight="1" x14ac:dyDescent="0.25">
      <c r="A24" s="4" t="s">
        <v>526</v>
      </c>
      <c r="B24" s="116">
        <f>C24+D24</f>
        <v>0</v>
      </c>
      <c r="C24" s="116">
        <f>C25</f>
        <v>0</v>
      </c>
      <c r="D24" s="116">
        <f t="shared" ref="D24:G24" si="31">D25</f>
        <v>0</v>
      </c>
      <c r="E24" s="116">
        <f t="shared" si="31"/>
        <v>0</v>
      </c>
      <c r="F24" s="116">
        <f t="shared" si="31"/>
        <v>0</v>
      </c>
      <c r="G24" s="116">
        <f t="shared" si="31"/>
        <v>500</v>
      </c>
      <c r="H24" s="116">
        <f t="shared" si="29"/>
        <v>0</v>
      </c>
      <c r="I24" s="116"/>
      <c r="J24" s="116">
        <f>J25</f>
        <v>0</v>
      </c>
      <c r="K24" s="116">
        <f t="shared" si="30"/>
        <v>0</v>
      </c>
      <c r="L24" s="116">
        <f>L25</f>
        <v>0</v>
      </c>
      <c r="M24" s="116">
        <f>M25</f>
        <v>0</v>
      </c>
      <c r="N24" s="116">
        <f>O24+P24</f>
        <v>0</v>
      </c>
      <c r="O24" s="116">
        <f>O25</f>
        <v>0</v>
      </c>
      <c r="P24" s="116">
        <f t="shared" ref="P24" si="32">P25</f>
        <v>0</v>
      </c>
    </row>
    <row r="25" spans="1:16" hidden="1" x14ac:dyDescent="0.25">
      <c r="A25" s="129" t="s">
        <v>527</v>
      </c>
      <c r="B25" s="128">
        <f t="shared" ref="B25:B27" si="33">C25+D25</f>
        <v>0</v>
      </c>
      <c r="C25" s="128">
        <f>C26+C27</f>
        <v>0</v>
      </c>
      <c r="D25" s="128">
        <f>D26+D27</f>
        <v>0</v>
      </c>
      <c r="E25" s="128">
        <f>E26</f>
        <v>0</v>
      </c>
      <c r="F25" s="128">
        <f>F26+F27</f>
        <v>0</v>
      </c>
      <c r="G25" s="128">
        <f>G26+G27</f>
        <v>500</v>
      </c>
      <c r="H25" s="128">
        <f t="shared" si="29"/>
        <v>0</v>
      </c>
      <c r="I25" s="128"/>
      <c r="J25" s="128">
        <f>J26+J27</f>
        <v>0</v>
      </c>
      <c r="K25" s="128">
        <f t="shared" si="30"/>
        <v>0</v>
      </c>
      <c r="L25" s="128">
        <f>L26+L27</f>
        <v>0</v>
      </c>
      <c r="M25" s="128">
        <f>M26+M27</f>
        <v>0</v>
      </c>
      <c r="N25" s="128">
        <f t="shared" ref="N25:N27" si="34">O25+P25</f>
        <v>0</v>
      </c>
      <c r="O25" s="128">
        <f>O26+O27</f>
        <v>0</v>
      </c>
      <c r="P25" s="128">
        <f>P26+P27</f>
        <v>0</v>
      </c>
    </row>
    <row r="26" spans="1:16" ht="38.25" hidden="1" x14ac:dyDescent="0.25">
      <c r="A26" s="127" t="s">
        <v>528</v>
      </c>
      <c r="B26" s="128">
        <f t="shared" si="33"/>
        <v>0</v>
      </c>
      <c r="C26" s="128"/>
      <c r="D26" s="128"/>
      <c r="E26" s="128">
        <f>SUM(F26:G26)</f>
        <v>0</v>
      </c>
      <c r="F26" s="128"/>
      <c r="G26" s="128"/>
      <c r="H26" s="128">
        <f t="shared" si="29"/>
        <v>0</v>
      </c>
      <c r="I26" s="128">
        <f t="shared" ref="I26" si="35">I27+I28</f>
        <v>0</v>
      </c>
      <c r="J26" s="116">
        <f>D26+G26</f>
        <v>0</v>
      </c>
      <c r="K26" s="128">
        <f t="shared" si="30"/>
        <v>0</v>
      </c>
      <c r="L26" s="116"/>
      <c r="M26" s="116">
        <f>G26+J26</f>
        <v>0</v>
      </c>
      <c r="N26" s="128">
        <f t="shared" si="34"/>
        <v>0</v>
      </c>
      <c r="O26" s="128"/>
      <c r="P26" s="128"/>
    </row>
    <row r="27" spans="1:16" hidden="1" x14ac:dyDescent="0.25">
      <c r="A27" s="127" t="s">
        <v>529</v>
      </c>
      <c r="B27" s="128">
        <f t="shared" si="33"/>
        <v>0</v>
      </c>
      <c r="C27" s="128"/>
      <c r="D27" s="128"/>
      <c r="E27" s="128">
        <f>SUM(F27:G27)</f>
        <v>500</v>
      </c>
      <c r="F27" s="128"/>
      <c r="G27" s="128">
        <v>500</v>
      </c>
      <c r="H27" s="128">
        <f t="shared" si="29"/>
        <v>0</v>
      </c>
      <c r="I27" s="128"/>
      <c r="J27" s="116"/>
      <c r="K27" s="116">
        <f>SUM(L27:M27)</f>
        <v>0</v>
      </c>
      <c r="L27" s="116">
        <f>C27+I27</f>
        <v>0</v>
      </c>
      <c r="M27" s="116">
        <f>D27+J27</f>
        <v>0</v>
      </c>
      <c r="N27" s="128">
        <f t="shared" si="34"/>
        <v>0</v>
      </c>
      <c r="O27" s="128"/>
      <c r="P27" s="128"/>
    </row>
    <row r="28" spans="1:16" ht="24" customHeight="1" x14ac:dyDescent="0.25">
      <c r="A28" s="125" t="s">
        <v>524</v>
      </c>
      <c r="B28" s="126">
        <f>B20+B24</f>
        <v>58152.800000000003</v>
      </c>
      <c r="C28" s="126">
        <f t="shared" ref="C28:M28" si="36">C20+C24</f>
        <v>0</v>
      </c>
      <c r="D28" s="126">
        <f t="shared" si="36"/>
        <v>58152.800000000003</v>
      </c>
      <c r="E28" s="126">
        <f t="shared" si="36"/>
        <v>15000</v>
      </c>
      <c r="F28" s="126">
        <f t="shared" si="36"/>
        <v>15000</v>
      </c>
      <c r="G28" s="126">
        <f t="shared" si="36"/>
        <v>500</v>
      </c>
      <c r="H28" s="126">
        <f t="shared" si="36"/>
        <v>-58152.800000000003</v>
      </c>
      <c r="I28" s="126">
        <f>I20+I24</f>
        <v>0</v>
      </c>
      <c r="J28" s="126">
        <f t="shared" si="36"/>
        <v>-58152.800000000003</v>
      </c>
      <c r="K28" s="126">
        <f t="shared" si="36"/>
        <v>0</v>
      </c>
      <c r="L28" s="126">
        <f t="shared" si="36"/>
        <v>0</v>
      </c>
      <c r="M28" s="126">
        <f t="shared" si="36"/>
        <v>0</v>
      </c>
      <c r="N28" s="126">
        <f>N20+N24</f>
        <v>0</v>
      </c>
      <c r="O28" s="126">
        <f t="shared" ref="O28:P28" si="37">O20+O24</f>
        <v>0</v>
      </c>
      <c r="P28" s="126">
        <f t="shared" si="37"/>
        <v>0</v>
      </c>
    </row>
  </sheetData>
  <mergeCells count="11">
    <mergeCell ref="K1:P1"/>
    <mergeCell ref="O5:P5"/>
    <mergeCell ref="K6:M6"/>
    <mergeCell ref="N6:P6"/>
    <mergeCell ref="I5:J5"/>
    <mergeCell ref="A3:P4"/>
    <mergeCell ref="A6:A7"/>
    <mergeCell ref="B6:D6"/>
    <mergeCell ref="E6:G6"/>
    <mergeCell ref="H6:J6"/>
    <mergeCell ref="L5:M5"/>
  </mergeCells>
  <pageMargins left="1.1811023622047245" right="0" top="0.94488188976377963" bottom="0.35433070866141736" header="0" footer="0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BreakPreview" zoomScale="80" zoomScaleNormal="100" zoomScaleSheetLayoutView="80" workbookViewId="0">
      <selection activeCell="A3" sqref="A3:X3"/>
    </sheetView>
  </sheetViews>
  <sheetFormatPr defaultColWidth="8.85546875" defaultRowHeight="12.75" x14ac:dyDescent="0.25"/>
  <cols>
    <col min="1" max="1" width="7.140625" style="300" customWidth="1"/>
    <col min="2" max="2" width="15.85546875" style="301" customWidth="1"/>
    <col min="3" max="8" width="0" style="302" hidden="1" customWidth="1"/>
    <col min="9" max="9" width="15.5703125" style="300" hidden="1" customWidth="1"/>
    <col min="10" max="11" width="7.7109375" style="300" hidden="1" customWidth="1"/>
    <col min="12" max="12" width="14" style="300" hidden="1" customWidth="1"/>
    <col min="13" max="13" width="14" style="300" customWidth="1"/>
    <col min="14" max="15" width="6.140625" style="300" customWidth="1"/>
    <col min="16" max="16" width="14" style="300" customWidth="1"/>
    <col min="17" max="17" width="12.85546875" style="300" customWidth="1"/>
    <col min="18" max="19" width="6.5703125" style="300" customWidth="1"/>
    <col min="20" max="20" width="14.140625" style="300" customWidth="1"/>
    <col min="21" max="21" width="12.140625" style="300" customWidth="1"/>
    <col min="22" max="23" width="4.5703125" style="300" customWidth="1"/>
    <col min="24" max="24" width="10.85546875" style="300" bestFit="1" customWidth="1"/>
    <col min="25" max="16384" width="8.85546875" style="300"/>
  </cols>
  <sheetData>
    <row r="1" spans="1:24" ht="58.5" customHeight="1" x14ac:dyDescent="0.25">
      <c r="J1" s="303"/>
      <c r="K1" s="304"/>
      <c r="L1" s="343"/>
      <c r="M1" s="343"/>
      <c r="N1" s="343"/>
      <c r="O1" s="343"/>
      <c r="P1" s="343"/>
      <c r="R1" s="342"/>
      <c r="S1" s="342"/>
      <c r="T1" s="442" t="s">
        <v>761</v>
      </c>
      <c r="U1" s="443"/>
      <c r="V1" s="443"/>
      <c r="W1" s="443"/>
      <c r="X1" s="443"/>
    </row>
    <row r="2" spans="1:24" ht="13.5" customHeight="1" x14ac:dyDescent="0.25">
      <c r="B2" s="305"/>
      <c r="C2" s="306"/>
      <c r="D2" s="307"/>
      <c r="E2" s="307"/>
      <c r="F2" s="307"/>
      <c r="G2" s="307"/>
      <c r="H2" s="307"/>
    </row>
    <row r="3" spans="1:24" ht="70.5" customHeight="1" x14ac:dyDescent="0.25">
      <c r="A3" s="445" t="s">
        <v>752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379"/>
      <c r="R3" s="379"/>
      <c r="S3" s="379"/>
      <c r="T3" s="379"/>
      <c r="U3" s="379"/>
      <c r="V3" s="379"/>
      <c r="W3" s="379"/>
      <c r="X3" s="379"/>
    </row>
    <row r="4" spans="1:24" ht="17.25" customHeight="1" x14ac:dyDescent="0.25">
      <c r="B4" s="305"/>
      <c r="C4" s="306"/>
      <c r="D4" s="306"/>
      <c r="E4" s="306"/>
      <c r="F4" s="306"/>
      <c r="G4" s="306"/>
      <c r="H4" s="308"/>
      <c r="K4" s="309"/>
      <c r="X4" s="300" t="s">
        <v>220</v>
      </c>
    </row>
    <row r="5" spans="1:24" ht="31.7" customHeight="1" x14ac:dyDescent="0.25">
      <c r="A5" s="444" t="s">
        <v>730</v>
      </c>
      <c r="B5" s="444" t="s">
        <v>281</v>
      </c>
      <c r="C5" s="310">
        <v>2008</v>
      </c>
      <c r="D5" s="310">
        <v>2010</v>
      </c>
      <c r="E5" s="310">
        <v>2010</v>
      </c>
      <c r="F5" s="310" t="s">
        <v>731</v>
      </c>
      <c r="G5" s="310" t="s">
        <v>732</v>
      </c>
      <c r="H5" s="311">
        <v>2011</v>
      </c>
      <c r="I5" s="444" t="s">
        <v>737</v>
      </c>
      <c r="J5" s="444"/>
      <c r="K5" s="444"/>
      <c r="L5" s="444"/>
      <c r="M5" s="444" t="s">
        <v>707</v>
      </c>
      <c r="N5" s="444"/>
      <c r="O5" s="444"/>
      <c r="P5" s="444"/>
      <c r="Q5" s="444" t="s">
        <v>530</v>
      </c>
      <c r="R5" s="444"/>
      <c r="S5" s="444"/>
      <c r="T5" s="444"/>
      <c r="U5" s="444" t="s">
        <v>738</v>
      </c>
      <c r="V5" s="444"/>
      <c r="W5" s="444"/>
      <c r="X5" s="444"/>
    </row>
    <row r="6" spans="1:24" ht="126" customHeight="1" x14ac:dyDescent="0.25">
      <c r="A6" s="444"/>
      <c r="B6" s="444"/>
      <c r="C6" s="310"/>
      <c r="D6" s="310"/>
      <c r="E6" s="310"/>
      <c r="F6" s="310"/>
      <c r="G6" s="310"/>
      <c r="H6" s="311"/>
      <c r="I6" s="311" t="s">
        <v>270</v>
      </c>
      <c r="J6" s="311" t="s">
        <v>733</v>
      </c>
      <c r="K6" s="312" t="s">
        <v>734</v>
      </c>
      <c r="L6" s="312" t="s">
        <v>735</v>
      </c>
      <c r="M6" s="311" t="s">
        <v>270</v>
      </c>
      <c r="N6" s="311" t="s">
        <v>733</v>
      </c>
      <c r="O6" s="312" t="s">
        <v>734</v>
      </c>
      <c r="P6" s="312" t="s">
        <v>735</v>
      </c>
      <c r="Q6" s="311" t="s">
        <v>270</v>
      </c>
      <c r="R6" s="311" t="s">
        <v>733</v>
      </c>
      <c r="S6" s="312" t="s">
        <v>734</v>
      </c>
      <c r="T6" s="312" t="s">
        <v>735</v>
      </c>
      <c r="U6" s="311" t="s">
        <v>270</v>
      </c>
      <c r="V6" s="311" t="s">
        <v>733</v>
      </c>
      <c r="W6" s="312" t="s">
        <v>734</v>
      </c>
      <c r="X6" s="312" t="s">
        <v>735</v>
      </c>
    </row>
    <row r="7" spans="1:24" s="357" customFormat="1" ht="20.25" customHeight="1" x14ac:dyDescent="0.25">
      <c r="A7" s="355" t="s">
        <v>665</v>
      </c>
      <c r="B7" s="355" t="s">
        <v>666</v>
      </c>
      <c r="C7" s="356"/>
      <c r="D7" s="356"/>
      <c r="E7" s="356"/>
      <c r="F7" s="356"/>
      <c r="G7" s="356"/>
      <c r="H7" s="355"/>
      <c r="I7" s="355">
        <f t="shared" ref="I7:T7" si="0">H7+1</f>
        <v>1</v>
      </c>
      <c r="J7" s="355">
        <f t="shared" si="0"/>
        <v>2</v>
      </c>
      <c r="K7" s="355">
        <f t="shared" si="0"/>
        <v>3</v>
      </c>
      <c r="L7" s="355">
        <f>K7+1</f>
        <v>4</v>
      </c>
      <c r="M7" s="355">
        <v>1</v>
      </c>
      <c r="N7" s="355">
        <v>2</v>
      </c>
      <c r="O7" s="355">
        <v>3</v>
      </c>
      <c r="P7" s="355">
        <v>4</v>
      </c>
      <c r="Q7" s="355">
        <v>5</v>
      </c>
      <c r="R7" s="355">
        <f t="shared" si="0"/>
        <v>6</v>
      </c>
      <c r="S7" s="355">
        <f t="shared" si="0"/>
        <v>7</v>
      </c>
      <c r="T7" s="355">
        <f t="shared" si="0"/>
        <v>8</v>
      </c>
      <c r="U7" s="355">
        <f t="shared" ref="U7" si="1">T7+1</f>
        <v>9</v>
      </c>
      <c r="V7" s="355">
        <v>10</v>
      </c>
      <c r="W7" s="355">
        <v>11</v>
      </c>
      <c r="X7" s="355">
        <f>W7+1</f>
        <v>12</v>
      </c>
    </row>
    <row r="8" spans="1:24" s="317" customFormat="1" ht="30" customHeight="1" x14ac:dyDescent="0.25">
      <c r="A8" s="313"/>
      <c r="B8" s="314" t="s">
        <v>736</v>
      </c>
      <c r="C8" s="315"/>
      <c r="D8" s="315"/>
      <c r="E8" s="315"/>
      <c r="F8" s="315"/>
      <c r="G8" s="315"/>
      <c r="H8" s="315"/>
      <c r="I8" s="316">
        <f>SUM(J8:L8)</f>
        <v>5498</v>
      </c>
      <c r="J8" s="316"/>
      <c r="K8" s="316"/>
      <c r="L8" s="316">
        <v>5498</v>
      </c>
      <c r="M8" s="316">
        <f>SUM(N8:P8)</f>
        <v>27</v>
      </c>
      <c r="N8" s="316"/>
      <c r="O8" s="316"/>
      <c r="P8" s="316">
        <v>27</v>
      </c>
      <c r="Q8" s="316">
        <f>SUM(R8:T8)</f>
        <v>5525</v>
      </c>
      <c r="R8" s="316">
        <f>J8+N8</f>
        <v>0</v>
      </c>
      <c r="S8" s="316">
        <f t="shared" ref="S8:T8" si="2">K8+O8</f>
        <v>0</v>
      </c>
      <c r="T8" s="316">
        <f t="shared" si="2"/>
        <v>5525</v>
      </c>
      <c r="U8" s="316">
        <f>SUM(V8:X8)</f>
        <v>8677.2999999999993</v>
      </c>
      <c r="V8" s="316"/>
      <c r="W8" s="316"/>
      <c r="X8" s="316">
        <v>8677.2999999999993</v>
      </c>
    </row>
    <row r="9" spans="1:24" ht="15.75" x14ac:dyDescent="0.25">
      <c r="B9" s="318"/>
      <c r="C9" s="319"/>
      <c r="D9" s="319"/>
      <c r="E9" s="319"/>
      <c r="F9" s="319"/>
      <c r="G9" s="319"/>
      <c r="H9" s="319"/>
    </row>
    <row r="10" spans="1:24" ht="15.75" x14ac:dyDescent="0.25">
      <c r="B10" s="318"/>
      <c r="C10" s="319"/>
      <c r="D10" s="319"/>
      <c r="E10" s="319"/>
      <c r="F10" s="319"/>
      <c r="G10" s="319"/>
      <c r="H10" s="319"/>
    </row>
    <row r="11" spans="1:24" ht="15.75" x14ac:dyDescent="0.25">
      <c r="B11" s="318"/>
      <c r="C11" s="319"/>
      <c r="D11" s="319"/>
      <c r="E11" s="319"/>
      <c r="F11" s="319"/>
      <c r="G11" s="319"/>
      <c r="H11" s="319"/>
    </row>
    <row r="12" spans="1:24" ht="15.75" x14ac:dyDescent="0.25">
      <c r="B12" s="318"/>
      <c r="C12" s="319"/>
      <c r="D12" s="319"/>
      <c r="E12" s="319"/>
      <c r="F12" s="319"/>
      <c r="G12" s="319"/>
      <c r="H12" s="319"/>
    </row>
    <row r="13" spans="1:24" ht="15.75" x14ac:dyDescent="0.25">
      <c r="B13" s="318"/>
      <c r="C13" s="319"/>
      <c r="D13" s="319"/>
      <c r="E13" s="319"/>
      <c r="F13" s="319"/>
      <c r="G13" s="319"/>
      <c r="H13" s="319"/>
    </row>
    <row r="14" spans="1:24" ht="15.75" x14ac:dyDescent="0.25">
      <c r="B14" s="318"/>
      <c r="C14" s="319"/>
      <c r="D14" s="319"/>
      <c r="E14" s="319"/>
      <c r="F14" s="319"/>
      <c r="G14" s="319"/>
      <c r="H14" s="319"/>
    </row>
    <row r="15" spans="1:24" ht="15.75" x14ac:dyDescent="0.25">
      <c r="B15" s="318"/>
      <c r="C15" s="319"/>
      <c r="D15" s="319"/>
      <c r="E15" s="319"/>
      <c r="F15" s="319"/>
      <c r="G15" s="319"/>
      <c r="H15" s="319"/>
    </row>
    <row r="16" spans="1:24" ht="15.75" x14ac:dyDescent="0.25">
      <c r="B16" s="318"/>
      <c r="C16" s="319"/>
      <c r="D16" s="319"/>
      <c r="E16" s="319"/>
      <c r="F16" s="319"/>
      <c r="G16" s="319"/>
      <c r="H16" s="319"/>
    </row>
  </sheetData>
  <mergeCells count="8">
    <mergeCell ref="T1:X1"/>
    <mergeCell ref="U5:X5"/>
    <mergeCell ref="A5:A6"/>
    <mergeCell ref="B5:B6"/>
    <mergeCell ref="I5:L5"/>
    <mergeCell ref="M5:P5"/>
    <mergeCell ref="Q5:T5"/>
    <mergeCell ref="A3:X3"/>
  </mergeCells>
  <pageMargins left="0.78740157480314965" right="0" top="0.74803149606299213" bottom="0.55118110236220474" header="0" footer="0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7"/>
  <sheetViews>
    <sheetView view="pageBreakPreview" topLeftCell="C1" zoomScale="85" zoomScaleNormal="100" zoomScaleSheetLayoutView="85" workbookViewId="0">
      <selection activeCell="D10" sqref="D10"/>
    </sheetView>
  </sheetViews>
  <sheetFormatPr defaultColWidth="8" defaultRowHeight="12.75" x14ac:dyDescent="0.2"/>
  <cols>
    <col min="1" max="1" width="19" style="263" hidden="1" customWidth="1"/>
    <col min="2" max="2" width="0.28515625" style="263" hidden="1" customWidth="1"/>
    <col min="3" max="3" width="6" style="265" customWidth="1"/>
    <col min="4" max="4" width="55.42578125" style="266" customWidth="1"/>
    <col min="5" max="5" width="8.28515625" style="267" hidden="1" customWidth="1"/>
    <col min="6" max="6" width="18.7109375" style="268" customWidth="1"/>
    <col min="7" max="7" width="13.140625" style="268" customWidth="1"/>
    <col min="8" max="8" width="14.28515625" style="268" customWidth="1"/>
    <col min="9" max="9" width="14" style="268" customWidth="1"/>
    <col min="10" max="10" width="15" style="268" customWidth="1"/>
    <col min="11" max="11" width="16.28515625" style="268" customWidth="1"/>
    <col min="12" max="12" width="17.140625" style="268" customWidth="1"/>
    <col min="13" max="13" width="13.85546875" style="268" customWidth="1"/>
    <col min="14" max="14" width="16.28515625" style="263" customWidth="1"/>
    <col min="15" max="15" width="16.140625" style="263" customWidth="1"/>
    <col min="16" max="16" width="14.85546875" style="263" customWidth="1"/>
    <col min="17" max="17" width="15.5703125" style="263" hidden="1" customWidth="1"/>
    <col min="18" max="18" width="13.7109375" style="263" hidden="1" customWidth="1"/>
    <col min="19" max="19" width="10.28515625" style="263" hidden="1" customWidth="1"/>
    <col min="20" max="20" width="12.140625" style="153" customWidth="1"/>
    <col min="21" max="21" width="15.140625" style="153" customWidth="1"/>
    <col min="22" max="48" width="8" style="153" customWidth="1"/>
    <col min="49" max="256" width="8" style="263"/>
    <col min="257" max="257" width="19" style="263" customWidth="1"/>
    <col min="258" max="258" width="0" style="263" hidden="1" customWidth="1"/>
    <col min="259" max="259" width="6" style="263" customWidth="1"/>
    <col min="260" max="260" width="42.140625" style="263" customWidth="1"/>
    <col min="261" max="261" width="0" style="263" hidden="1" customWidth="1"/>
    <col min="262" max="262" width="12.7109375" style="263" customWidth="1"/>
    <col min="263" max="263" width="13.5703125" style="263" customWidth="1"/>
    <col min="264" max="264" width="14" style="263" customWidth="1"/>
    <col min="265" max="265" width="13.85546875" style="263" customWidth="1"/>
    <col min="266" max="266" width="12.5703125" style="263" customWidth="1"/>
    <col min="267" max="269" width="12.7109375" style="263" customWidth="1"/>
    <col min="270" max="275" width="0" style="263" hidden="1" customWidth="1"/>
    <col min="276" max="276" width="12.140625" style="263" customWidth="1"/>
    <col min="277" max="277" width="15.140625" style="263" customWidth="1"/>
    <col min="278" max="304" width="8" style="263" customWidth="1"/>
    <col min="305" max="512" width="8" style="263"/>
    <col min="513" max="513" width="19" style="263" customWidth="1"/>
    <col min="514" max="514" width="0" style="263" hidden="1" customWidth="1"/>
    <col min="515" max="515" width="6" style="263" customWidth="1"/>
    <col min="516" max="516" width="42.140625" style="263" customWidth="1"/>
    <col min="517" max="517" width="0" style="263" hidden="1" customWidth="1"/>
    <col min="518" max="518" width="12.7109375" style="263" customWidth="1"/>
    <col min="519" max="519" width="13.5703125" style="263" customWidth="1"/>
    <col min="520" max="520" width="14" style="263" customWidth="1"/>
    <col min="521" max="521" width="13.85546875" style="263" customWidth="1"/>
    <col min="522" max="522" width="12.5703125" style="263" customWidth="1"/>
    <col min="523" max="525" width="12.7109375" style="263" customWidth="1"/>
    <col min="526" max="531" width="0" style="263" hidden="1" customWidth="1"/>
    <col min="532" max="532" width="12.140625" style="263" customWidth="1"/>
    <col min="533" max="533" width="15.140625" style="263" customWidth="1"/>
    <col min="534" max="560" width="8" style="263" customWidth="1"/>
    <col min="561" max="768" width="8" style="263"/>
    <col min="769" max="769" width="19" style="263" customWidth="1"/>
    <col min="770" max="770" width="0" style="263" hidden="1" customWidth="1"/>
    <col min="771" max="771" width="6" style="263" customWidth="1"/>
    <col min="772" max="772" width="42.140625" style="263" customWidth="1"/>
    <col min="773" max="773" width="0" style="263" hidden="1" customWidth="1"/>
    <col min="774" max="774" width="12.7109375" style="263" customWidth="1"/>
    <col min="775" max="775" width="13.5703125" style="263" customWidth="1"/>
    <col min="776" max="776" width="14" style="263" customWidth="1"/>
    <col min="777" max="777" width="13.85546875" style="263" customWidth="1"/>
    <col min="778" max="778" width="12.5703125" style="263" customWidth="1"/>
    <col min="779" max="781" width="12.7109375" style="263" customWidth="1"/>
    <col min="782" max="787" width="0" style="263" hidden="1" customWidth="1"/>
    <col min="788" max="788" width="12.140625" style="263" customWidth="1"/>
    <col min="789" max="789" width="15.140625" style="263" customWidth="1"/>
    <col min="790" max="816" width="8" style="263" customWidth="1"/>
    <col min="817" max="1024" width="8" style="263"/>
    <col min="1025" max="1025" width="19" style="263" customWidth="1"/>
    <col min="1026" max="1026" width="0" style="263" hidden="1" customWidth="1"/>
    <col min="1027" max="1027" width="6" style="263" customWidth="1"/>
    <col min="1028" max="1028" width="42.140625" style="263" customWidth="1"/>
    <col min="1029" max="1029" width="0" style="263" hidden="1" customWidth="1"/>
    <col min="1030" max="1030" width="12.7109375" style="263" customWidth="1"/>
    <col min="1031" max="1031" width="13.5703125" style="263" customWidth="1"/>
    <col min="1032" max="1032" width="14" style="263" customWidth="1"/>
    <col min="1033" max="1033" width="13.85546875" style="263" customWidth="1"/>
    <col min="1034" max="1034" width="12.5703125" style="263" customWidth="1"/>
    <col min="1035" max="1037" width="12.7109375" style="263" customWidth="1"/>
    <col min="1038" max="1043" width="0" style="263" hidden="1" customWidth="1"/>
    <col min="1044" max="1044" width="12.140625" style="263" customWidth="1"/>
    <col min="1045" max="1045" width="15.140625" style="263" customWidth="1"/>
    <col min="1046" max="1072" width="8" style="263" customWidth="1"/>
    <col min="1073" max="1280" width="8" style="263"/>
    <col min="1281" max="1281" width="19" style="263" customWidth="1"/>
    <col min="1282" max="1282" width="0" style="263" hidden="1" customWidth="1"/>
    <col min="1283" max="1283" width="6" style="263" customWidth="1"/>
    <col min="1284" max="1284" width="42.140625" style="263" customWidth="1"/>
    <col min="1285" max="1285" width="0" style="263" hidden="1" customWidth="1"/>
    <col min="1286" max="1286" width="12.7109375" style="263" customWidth="1"/>
    <col min="1287" max="1287" width="13.5703125" style="263" customWidth="1"/>
    <col min="1288" max="1288" width="14" style="263" customWidth="1"/>
    <col min="1289" max="1289" width="13.85546875" style="263" customWidth="1"/>
    <col min="1290" max="1290" width="12.5703125" style="263" customWidth="1"/>
    <col min="1291" max="1293" width="12.7109375" style="263" customWidth="1"/>
    <col min="1294" max="1299" width="0" style="263" hidden="1" customWidth="1"/>
    <col min="1300" max="1300" width="12.140625" style="263" customWidth="1"/>
    <col min="1301" max="1301" width="15.140625" style="263" customWidth="1"/>
    <col min="1302" max="1328" width="8" style="263" customWidth="1"/>
    <col min="1329" max="1536" width="8" style="263"/>
    <col min="1537" max="1537" width="19" style="263" customWidth="1"/>
    <col min="1538" max="1538" width="0" style="263" hidden="1" customWidth="1"/>
    <col min="1539" max="1539" width="6" style="263" customWidth="1"/>
    <col min="1540" max="1540" width="42.140625" style="263" customWidth="1"/>
    <col min="1541" max="1541" width="0" style="263" hidden="1" customWidth="1"/>
    <col min="1542" max="1542" width="12.7109375" style="263" customWidth="1"/>
    <col min="1543" max="1543" width="13.5703125" style="263" customWidth="1"/>
    <col min="1544" max="1544" width="14" style="263" customWidth="1"/>
    <col min="1545" max="1545" width="13.85546875" style="263" customWidth="1"/>
    <col min="1546" max="1546" width="12.5703125" style="263" customWidth="1"/>
    <col min="1547" max="1549" width="12.7109375" style="263" customWidth="1"/>
    <col min="1550" max="1555" width="0" style="263" hidden="1" customWidth="1"/>
    <col min="1556" max="1556" width="12.140625" style="263" customWidth="1"/>
    <col min="1557" max="1557" width="15.140625" style="263" customWidth="1"/>
    <col min="1558" max="1584" width="8" style="263" customWidth="1"/>
    <col min="1585" max="1792" width="8" style="263"/>
    <col min="1793" max="1793" width="19" style="263" customWidth="1"/>
    <col min="1794" max="1794" width="0" style="263" hidden="1" customWidth="1"/>
    <col min="1795" max="1795" width="6" style="263" customWidth="1"/>
    <col min="1796" max="1796" width="42.140625" style="263" customWidth="1"/>
    <col min="1797" max="1797" width="0" style="263" hidden="1" customWidth="1"/>
    <col min="1798" max="1798" width="12.7109375" style="263" customWidth="1"/>
    <col min="1799" max="1799" width="13.5703125" style="263" customWidth="1"/>
    <col min="1800" max="1800" width="14" style="263" customWidth="1"/>
    <col min="1801" max="1801" width="13.85546875" style="263" customWidth="1"/>
    <col min="1802" max="1802" width="12.5703125" style="263" customWidth="1"/>
    <col min="1803" max="1805" width="12.7109375" style="263" customWidth="1"/>
    <col min="1806" max="1811" width="0" style="263" hidden="1" customWidth="1"/>
    <col min="1812" max="1812" width="12.140625" style="263" customWidth="1"/>
    <col min="1813" max="1813" width="15.140625" style="263" customWidth="1"/>
    <col min="1814" max="1840" width="8" style="263" customWidth="1"/>
    <col min="1841" max="2048" width="8" style="263"/>
    <col min="2049" max="2049" width="19" style="263" customWidth="1"/>
    <col min="2050" max="2050" width="0" style="263" hidden="1" customWidth="1"/>
    <col min="2051" max="2051" width="6" style="263" customWidth="1"/>
    <col min="2052" max="2052" width="42.140625" style="263" customWidth="1"/>
    <col min="2053" max="2053" width="0" style="263" hidden="1" customWidth="1"/>
    <col min="2054" max="2054" width="12.7109375" style="263" customWidth="1"/>
    <col min="2055" max="2055" width="13.5703125" style="263" customWidth="1"/>
    <col min="2056" max="2056" width="14" style="263" customWidth="1"/>
    <col min="2057" max="2057" width="13.85546875" style="263" customWidth="1"/>
    <col min="2058" max="2058" width="12.5703125" style="263" customWidth="1"/>
    <col min="2059" max="2061" width="12.7109375" style="263" customWidth="1"/>
    <col min="2062" max="2067" width="0" style="263" hidden="1" customWidth="1"/>
    <col min="2068" max="2068" width="12.140625" style="263" customWidth="1"/>
    <col min="2069" max="2069" width="15.140625" style="263" customWidth="1"/>
    <col min="2070" max="2096" width="8" style="263" customWidth="1"/>
    <col min="2097" max="2304" width="8" style="263"/>
    <col min="2305" max="2305" width="19" style="263" customWidth="1"/>
    <col min="2306" max="2306" width="0" style="263" hidden="1" customWidth="1"/>
    <col min="2307" max="2307" width="6" style="263" customWidth="1"/>
    <col min="2308" max="2308" width="42.140625" style="263" customWidth="1"/>
    <col min="2309" max="2309" width="0" style="263" hidden="1" customWidth="1"/>
    <col min="2310" max="2310" width="12.7109375" style="263" customWidth="1"/>
    <col min="2311" max="2311" width="13.5703125" style="263" customWidth="1"/>
    <col min="2312" max="2312" width="14" style="263" customWidth="1"/>
    <col min="2313" max="2313" width="13.85546875" style="263" customWidth="1"/>
    <col min="2314" max="2314" width="12.5703125" style="263" customWidth="1"/>
    <col min="2315" max="2317" width="12.7109375" style="263" customWidth="1"/>
    <col min="2318" max="2323" width="0" style="263" hidden="1" customWidth="1"/>
    <col min="2324" max="2324" width="12.140625" style="263" customWidth="1"/>
    <col min="2325" max="2325" width="15.140625" style="263" customWidth="1"/>
    <col min="2326" max="2352" width="8" style="263" customWidth="1"/>
    <col min="2353" max="2560" width="8" style="263"/>
    <col min="2561" max="2561" width="19" style="263" customWidth="1"/>
    <col min="2562" max="2562" width="0" style="263" hidden="1" customWidth="1"/>
    <col min="2563" max="2563" width="6" style="263" customWidth="1"/>
    <col min="2564" max="2564" width="42.140625" style="263" customWidth="1"/>
    <col min="2565" max="2565" width="0" style="263" hidden="1" customWidth="1"/>
    <col min="2566" max="2566" width="12.7109375" style="263" customWidth="1"/>
    <col min="2567" max="2567" width="13.5703125" style="263" customWidth="1"/>
    <col min="2568" max="2568" width="14" style="263" customWidth="1"/>
    <col min="2569" max="2569" width="13.85546875" style="263" customWidth="1"/>
    <col min="2570" max="2570" width="12.5703125" style="263" customWidth="1"/>
    <col min="2571" max="2573" width="12.7109375" style="263" customWidth="1"/>
    <col min="2574" max="2579" width="0" style="263" hidden="1" customWidth="1"/>
    <col min="2580" max="2580" width="12.140625" style="263" customWidth="1"/>
    <col min="2581" max="2581" width="15.140625" style="263" customWidth="1"/>
    <col min="2582" max="2608" width="8" style="263" customWidth="1"/>
    <col min="2609" max="2816" width="8" style="263"/>
    <col min="2817" max="2817" width="19" style="263" customWidth="1"/>
    <col min="2818" max="2818" width="0" style="263" hidden="1" customWidth="1"/>
    <col min="2819" max="2819" width="6" style="263" customWidth="1"/>
    <col min="2820" max="2820" width="42.140625" style="263" customWidth="1"/>
    <col min="2821" max="2821" width="0" style="263" hidden="1" customWidth="1"/>
    <col min="2822" max="2822" width="12.7109375" style="263" customWidth="1"/>
    <col min="2823" max="2823" width="13.5703125" style="263" customWidth="1"/>
    <col min="2824" max="2824" width="14" style="263" customWidth="1"/>
    <col min="2825" max="2825" width="13.85546875" style="263" customWidth="1"/>
    <col min="2826" max="2826" width="12.5703125" style="263" customWidth="1"/>
    <col min="2827" max="2829" width="12.7109375" style="263" customWidth="1"/>
    <col min="2830" max="2835" width="0" style="263" hidden="1" customWidth="1"/>
    <col min="2836" max="2836" width="12.140625" style="263" customWidth="1"/>
    <col min="2837" max="2837" width="15.140625" style="263" customWidth="1"/>
    <col min="2838" max="2864" width="8" style="263" customWidth="1"/>
    <col min="2865" max="3072" width="8" style="263"/>
    <col min="3073" max="3073" width="19" style="263" customWidth="1"/>
    <col min="3074" max="3074" width="0" style="263" hidden="1" customWidth="1"/>
    <col min="3075" max="3075" width="6" style="263" customWidth="1"/>
    <col min="3076" max="3076" width="42.140625" style="263" customWidth="1"/>
    <col min="3077" max="3077" width="0" style="263" hidden="1" customWidth="1"/>
    <col min="3078" max="3078" width="12.7109375" style="263" customWidth="1"/>
    <col min="3079" max="3079" width="13.5703125" style="263" customWidth="1"/>
    <col min="3080" max="3080" width="14" style="263" customWidth="1"/>
    <col min="3081" max="3081" width="13.85546875" style="263" customWidth="1"/>
    <col min="3082" max="3082" width="12.5703125" style="263" customWidth="1"/>
    <col min="3083" max="3085" width="12.7109375" style="263" customWidth="1"/>
    <col min="3086" max="3091" width="0" style="263" hidden="1" customWidth="1"/>
    <col min="3092" max="3092" width="12.140625" style="263" customWidth="1"/>
    <col min="3093" max="3093" width="15.140625" style="263" customWidth="1"/>
    <col min="3094" max="3120" width="8" style="263" customWidth="1"/>
    <col min="3121" max="3328" width="8" style="263"/>
    <col min="3329" max="3329" width="19" style="263" customWidth="1"/>
    <col min="3330" max="3330" width="0" style="263" hidden="1" customWidth="1"/>
    <col min="3331" max="3331" width="6" style="263" customWidth="1"/>
    <col min="3332" max="3332" width="42.140625" style="263" customWidth="1"/>
    <col min="3333" max="3333" width="0" style="263" hidden="1" customWidth="1"/>
    <col min="3334" max="3334" width="12.7109375" style="263" customWidth="1"/>
    <col min="3335" max="3335" width="13.5703125" style="263" customWidth="1"/>
    <col min="3336" max="3336" width="14" style="263" customWidth="1"/>
    <col min="3337" max="3337" width="13.85546875" style="263" customWidth="1"/>
    <col min="3338" max="3338" width="12.5703125" style="263" customWidth="1"/>
    <col min="3339" max="3341" width="12.7109375" style="263" customWidth="1"/>
    <col min="3342" max="3347" width="0" style="263" hidden="1" customWidth="1"/>
    <col min="3348" max="3348" width="12.140625" style="263" customWidth="1"/>
    <col min="3349" max="3349" width="15.140625" style="263" customWidth="1"/>
    <col min="3350" max="3376" width="8" style="263" customWidth="1"/>
    <col min="3377" max="3584" width="8" style="263"/>
    <col min="3585" max="3585" width="19" style="263" customWidth="1"/>
    <col min="3586" max="3586" width="0" style="263" hidden="1" customWidth="1"/>
    <col min="3587" max="3587" width="6" style="263" customWidth="1"/>
    <col min="3588" max="3588" width="42.140625" style="263" customWidth="1"/>
    <col min="3589" max="3589" width="0" style="263" hidden="1" customWidth="1"/>
    <col min="3590" max="3590" width="12.7109375" style="263" customWidth="1"/>
    <col min="3591" max="3591" width="13.5703125" style="263" customWidth="1"/>
    <col min="3592" max="3592" width="14" style="263" customWidth="1"/>
    <col min="3593" max="3593" width="13.85546875" style="263" customWidth="1"/>
    <col min="3594" max="3594" width="12.5703125" style="263" customWidth="1"/>
    <col min="3595" max="3597" width="12.7109375" style="263" customWidth="1"/>
    <col min="3598" max="3603" width="0" style="263" hidden="1" customWidth="1"/>
    <col min="3604" max="3604" width="12.140625" style="263" customWidth="1"/>
    <col min="3605" max="3605" width="15.140625" style="263" customWidth="1"/>
    <col min="3606" max="3632" width="8" style="263" customWidth="1"/>
    <col min="3633" max="3840" width="8" style="263"/>
    <col min="3841" max="3841" width="19" style="263" customWidth="1"/>
    <col min="3842" max="3842" width="0" style="263" hidden="1" customWidth="1"/>
    <col min="3843" max="3843" width="6" style="263" customWidth="1"/>
    <col min="3844" max="3844" width="42.140625" style="263" customWidth="1"/>
    <col min="3845" max="3845" width="0" style="263" hidden="1" customWidth="1"/>
    <col min="3846" max="3846" width="12.7109375" style="263" customWidth="1"/>
    <col min="3847" max="3847" width="13.5703125" style="263" customWidth="1"/>
    <col min="3848" max="3848" width="14" style="263" customWidth="1"/>
    <col min="3849" max="3849" width="13.85546875" style="263" customWidth="1"/>
    <col min="3850" max="3850" width="12.5703125" style="263" customWidth="1"/>
    <col min="3851" max="3853" width="12.7109375" style="263" customWidth="1"/>
    <col min="3854" max="3859" width="0" style="263" hidden="1" customWidth="1"/>
    <col min="3860" max="3860" width="12.140625" style="263" customWidth="1"/>
    <col min="3861" max="3861" width="15.140625" style="263" customWidth="1"/>
    <col min="3862" max="3888" width="8" style="263" customWidth="1"/>
    <col min="3889" max="4096" width="8" style="263"/>
    <col min="4097" max="4097" width="19" style="263" customWidth="1"/>
    <col min="4098" max="4098" width="0" style="263" hidden="1" customWidth="1"/>
    <col min="4099" max="4099" width="6" style="263" customWidth="1"/>
    <col min="4100" max="4100" width="42.140625" style="263" customWidth="1"/>
    <col min="4101" max="4101" width="0" style="263" hidden="1" customWidth="1"/>
    <col min="4102" max="4102" width="12.7109375" style="263" customWidth="1"/>
    <col min="4103" max="4103" width="13.5703125" style="263" customWidth="1"/>
    <col min="4104" max="4104" width="14" style="263" customWidth="1"/>
    <col min="4105" max="4105" width="13.85546875" style="263" customWidth="1"/>
    <col min="4106" max="4106" width="12.5703125" style="263" customWidth="1"/>
    <col min="4107" max="4109" width="12.7109375" style="263" customWidth="1"/>
    <col min="4110" max="4115" width="0" style="263" hidden="1" customWidth="1"/>
    <col min="4116" max="4116" width="12.140625" style="263" customWidth="1"/>
    <col min="4117" max="4117" width="15.140625" style="263" customWidth="1"/>
    <col min="4118" max="4144" width="8" style="263" customWidth="1"/>
    <col min="4145" max="4352" width="8" style="263"/>
    <col min="4353" max="4353" width="19" style="263" customWidth="1"/>
    <col min="4354" max="4354" width="0" style="263" hidden="1" customWidth="1"/>
    <col min="4355" max="4355" width="6" style="263" customWidth="1"/>
    <col min="4356" max="4356" width="42.140625" style="263" customWidth="1"/>
    <col min="4357" max="4357" width="0" style="263" hidden="1" customWidth="1"/>
    <col min="4358" max="4358" width="12.7109375" style="263" customWidth="1"/>
    <col min="4359" max="4359" width="13.5703125" style="263" customWidth="1"/>
    <col min="4360" max="4360" width="14" style="263" customWidth="1"/>
    <col min="4361" max="4361" width="13.85546875" style="263" customWidth="1"/>
    <col min="4362" max="4362" width="12.5703125" style="263" customWidth="1"/>
    <col min="4363" max="4365" width="12.7109375" style="263" customWidth="1"/>
    <col min="4366" max="4371" width="0" style="263" hidden="1" customWidth="1"/>
    <col min="4372" max="4372" width="12.140625" style="263" customWidth="1"/>
    <col min="4373" max="4373" width="15.140625" style="263" customWidth="1"/>
    <col min="4374" max="4400" width="8" style="263" customWidth="1"/>
    <col min="4401" max="4608" width="8" style="263"/>
    <col min="4609" max="4609" width="19" style="263" customWidth="1"/>
    <col min="4610" max="4610" width="0" style="263" hidden="1" customWidth="1"/>
    <col min="4611" max="4611" width="6" style="263" customWidth="1"/>
    <col min="4612" max="4612" width="42.140625" style="263" customWidth="1"/>
    <col min="4613" max="4613" width="0" style="263" hidden="1" customWidth="1"/>
    <col min="4614" max="4614" width="12.7109375" style="263" customWidth="1"/>
    <col min="4615" max="4615" width="13.5703125" style="263" customWidth="1"/>
    <col min="4616" max="4616" width="14" style="263" customWidth="1"/>
    <col min="4617" max="4617" width="13.85546875" style="263" customWidth="1"/>
    <col min="4618" max="4618" width="12.5703125" style="263" customWidth="1"/>
    <col min="4619" max="4621" width="12.7109375" style="263" customWidth="1"/>
    <col min="4622" max="4627" width="0" style="263" hidden="1" customWidth="1"/>
    <col min="4628" max="4628" width="12.140625" style="263" customWidth="1"/>
    <col min="4629" max="4629" width="15.140625" style="263" customWidth="1"/>
    <col min="4630" max="4656" width="8" style="263" customWidth="1"/>
    <col min="4657" max="4864" width="8" style="263"/>
    <col min="4865" max="4865" width="19" style="263" customWidth="1"/>
    <col min="4866" max="4866" width="0" style="263" hidden="1" customWidth="1"/>
    <col min="4867" max="4867" width="6" style="263" customWidth="1"/>
    <col min="4868" max="4868" width="42.140625" style="263" customWidth="1"/>
    <col min="4869" max="4869" width="0" style="263" hidden="1" customWidth="1"/>
    <col min="4870" max="4870" width="12.7109375" style="263" customWidth="1"/>
    <col min="4871" max="4871" width="13.5703125" style="263" customWidth="1"/>
    <col min="4872" max="4872" width="14" style="263" customWidth="1"/>
    <col min="4873" max="4873" width="13.85546875" style="263" customWidth="1"/>
    <col min="4874" max="4874" width="12.5703125" style="263" customWidth="1"/>
    <col min="4875" max="4877" width="12.7109375" style="263" customWidth="1"/>
    <col min="4878" max="4883" width="0" style="263" hidden="1" customWidth="1"/>
    <col min="4884" max="4884" width="12.140625" style="263" customWidth="1"/>
    <col min="4885" max="4885" width="15.140625" style="263" customWidth="1"/>
    <col min="4886" max="4912" width="8" style="263" customWidth="1"/>
    <col min="4913" max="5120" width="8" style="263"/>
    <col min="5121" max="5121" width="19" style="263" customWidth="1"/>
    <col min="5122" max="5122" width="0" style="263" hidden="1" customWidth="1"/>
    <col min="5123" max="5123" width="6" style="263" customWidth="1"/>
    <col min="5124" max="5124" width="42.140625" style="263" customWidth="1"/>
    <col min="5125" max="5125" width="0" style="263" hidden="1" customWidth="1"/>
    <col min="5126" max="5126" width="12.7109375" style="263" customWidth="1"/>
    <col min="5127" max="5127" width="13.5703125" style="263" customWidth="1"/>
    <col min="5128" max="5128" width="14" style="263" customWidth="1"/>
    <col min="5129" max="5129" width="13.85546875" style="263" customWidth="1"/>
    <col min="5130" max="5130" width="12.5703125" style="263" customWidth="1"/>
    <col min="5131" max="5133" width="12.7109375" style="263" customWidth="1"/>
    <col min="5134" max="5139" width="0" style="263" hidden="1" customWidth="1"/>
    <col min="5140" max="5140" width="12.140625" style="263" customWidth="1"/>
    <col min="5141" max="5141" width="15.140625" style="263" customWidth="1"/>
    <col min="5142" max="5168" width="8" style="263" customWidth="1"/>
    <col min="5169" max="5376" width="8" style="263"/>
    <col min="5377" max="5377" width="19" style="263" customWidth="1"/>
    <col min="5378" max="5378" width="0" style="263" hidden="1" customWidth="1"/>
    <col min="5379" max="5379" width="6" style="263" customWidth="1"/>
    <col min="5380" max="5380" width="42.140625" style="263" customWidth="1"/>
    <col min="5381" max="5381" width="0" style="263" hidden="1" customWidth="1"/>
    <col min="5382" max="5382" width="12.7109375" style="263" customWidth="1"/>
    <col min="5383" max="5383" width="13.5703125" style="263" customWidth="1"/>
    <col min="5384" max="5384" width="14" style="263" customWidth="1"/>
    <col min="5385" max="5385" width="13.85546875" style="263" customWidth="1"/>
    <col min="5386" max="5386" width="12.5703125" style="263" customWidth="1"/>
    <col min="5387" max="5389" width="12.7109375" style="263" customWidth="1"/>
    <col min="5390" max="5395" width="0" style="263" hidden="1" customWidth="1"/>
    <col min="5396" max="5396" width="12.140625" style="263" customWidth="1"/>
    <col min="5397" max="5397" width="15.140625" style="263" customWidth="1"/>
    <col min="5398" max="5424" width="8" style="263" customWidth="1"/>
    <col min="5425" max="5632" width="8" style="263"/>
    <col min="5633" max="5633" width="19" style="263" customWidth="1"/>
    <col min="5634" max="5634" width="0" style="263" hidden="1" customWidth="1"/>
    <col min="5635" max="5635" width="6" style="263" customWidth="1"/>
    <col min="5636" max="5636" width="42.140625" style="263" customWidth="1"/>
    <col min="5637" max="5637" width="0" style="263" hidden="1" customWidth="1"/>
    <col min="5638" max="5638" width="12.7109375" style="263" customWidth="1"/>
    <col min="5639" max="5639" width="13.5703125" style="263" customWidth="1"/>
    <col min="5640" max="5640" width="14" style="263" customWidth="1"/>
    <col min="5641" max="5641" width="13.85546875" style="263" customWidth="1"/>
    <col min="5642" max="5642" width="12.5703125" style="263" customWidth="1"/>
    <col min="5643" max="5645" width="12.7109375" style="263" customWidth="1"/>
    <col min="5646" max="5651" width="0" style="263" hidden="1" customWidth="1"/>
    <col min="5652" max="5652" width="12.140625" style="263" customWidth="1"/>
    <col min="5653" max="5653" width="15.140625" style="263" customWidth="1"/>
    <col min="5654" max="5680" width="8" style="263" customWidth="1"/>
    <col min="5681" max="5888" width="8" style="263"/>
    <col min="5889" max="5889" width="19" style="263" customWidth="1"/>
    <col min="5890" max="5890" width="0" style="263" hidden="1" customWidth="1"/>
    <col min="5891" max="5891" width="6" style="263" customWidth="1"/>
    <col min="5892" max="5892" width="42.140625" style="263" customWidth="1"/>
    <col min="5893" max="5893" width="0" style="263" hidden="1" customWidth="1"/>
    <col min="5894" max="5894" width="12.7109375" style="263" customWidth="1"/>
    <col min="5895" max="5895" width="13.5703125" style="263" customWidth="1"/>
    <col min="5896" max="5896" width="14" style="263" customWidth="1"/>
    <col min="5897" max="5897" width="13.85546875" style="263" customWidth="1"/>
    <col min="5898" max="5898" width="12.5703125" style="263" customWidth="1"/>
    <col min="5899" max="5901" width="12.7109375" style="263" customWidth="1"/>
    <col min="5902" max="5907" width="0" style="263" hidden="1" customWidth="1"/>
    <col min="5908" max="5908" width="12.140625" style="263" customWidth="1"/>
    <col min="5909" max="5909" width="15.140625" style="263" customWidth="1"/>
    <col min="5910" max="5936" width="8" style="263" customWidth="1"/>
    <col min="5937" max="6144" width="8" style="263"/>
    <col min="6145" max="6145" width="19" style="263" customWidth="1"/>
    <col min="6146" max="6146" width="0" style="263" hidden="1" customWidth="1"/>
    <col min="6147" max="6147" width="6" style="263" customWidth="1"/>
    <col min="6148" max="6148" width="42.140625" style="263" customWidth="1"/>
    <col min="6149" max="6149" width="0" style="263" hidden="1" customWidth="1"/>
    <col min="6150" max="6150" width="12.7109375" style="263" customWidth="1"/>
    <col min="6151" max="6151" width="13.5703125" style="263" customWidth="1"/>
    <col min="6152" max="6152" width="14" style="263" customWidth="1"/>
    <col min="6153" max="6153" width="13.85546875" style="263" customWidth="1"/>
    <col min="6154" max="6154" width="12.5703125" style="263" customWidth="1"/>
    <col min="6155" max="6157" width="12.7109375" style="263" customWidth="1"/>
    <col min="6158" max="6163" width="0" style="263" hidden="1" customWidth="1"/>
    <col min="6164" max="6164" width="12.140625" style="263" customWidth="1"/>
    <col min="6165" max="6165" width="15.140625" style="263" customWidth="1"/>
    <col min="6166" max="6192" width="8" style="263" customWidth="1"/>
    <col min="6193" max="6400" width="8" style="263"/>
    <col min="6401" max="6401" width="19" style="263" customWidth="1"/>
    <col min="6402" max="6402" width="0" style="263" hidden="1" customWidth="1"/>
    <col min="6403" max="6403" width="6" style="263" customWidth="1"/>
    <col min="6404" max="6404" width="42.140625" style="263" customWidth="1"/>
    <col min="6405" max="6405" width="0" style="263" hidden="1" customWidth="1"/>
    <col min="6406" max="6406" width="12.7109375" style="263" customWidth="1"/>
    <col min="6407" max="6407" width="13.5703125" style="263" customWidth="1"/>
    <col min="6408" max="6408" width="14" style="263" customWidth="1"/>
    <col min="6409" max="6409" width="13.85546875" style="263" customWidth="1"/>
    <col min="6410" max="6410" width="12.5703125" style="263" customWidth="1"/>
    <col min="6411" max="6413" width="12.7109375" style="263" customWidth="1"/>
    <col min="6414" max="6419" width="0" style="263" hidden="1" customWidth="1"/>
    <col min="6420" max="6420" width="12.140625" style="263" customWidth="1"/>
    <col min="6421" max="6421" width="15.140625" style="263" customWidth="1"/>
    <col min="6422" max="6448" width="8" style="263" customWidth="1"/>
    <col min="6449" max="6656" width="8" style="263"/>
    <col min="6657" max="6657" width="19" style="263" customWidth="1"/>
    <col min="6658" max="6658" width="0" style="263" hidden="1" customWidth="1"/>
    <col min="6659" max="6659" width="6" style="263" customWidth="1"/>
    <col min="6660" max="6660" width="42.140625" style="263" customWidth="1"/>
    <col min="6661" max="6661" width="0" style="263" hidden="1" customWidth="1"/>
    <col min="6662" max="6662" width="12.7109375" style="263" customWidth="1"/>
    <col min="6663" max="6663" width="13.5703125" style="263" customWidth="1"/>
    <col min="6664" max="6664" width="14" style="263" customWidth="1"/>
    <col min="6665" max="6665" width="13.85546875" style="263" customWidth="1"/>
    <col min="6666" max="6666" width="12.5703125" style="263" customWidth="1"/>
    <col min="6667" max="6669" width="12.7109375" style="263" customWidth="1"/>
    <col min="6670" max="6675" width="0" style="263" hidden="1" customWidth="1"/>
    <col min="6676" max="6676" width="12.140625" style="263" customWidth="1"/>
    <col min="6677" max="6677" width="15.140625" style="263" customWidth="1"/>
    <col min="6678" max="6704" width="8" style="263" customWidth="1"/>
    <col min="6705" max="6912" width="8" style="263"/>
    <col min="6913" max="6913" width="19" style="263" customWidth="1"/>
    <col min="6914" max="6914" width="0" style="263" hidden="1" customWidth="1"/>
    <col min="6915" max="6915" width="6" style="263" customWidth="1"/>
    <col min="6916" max="6916" width="42.140625" style="263" customWidth="1"/>
    <col min="6917" max="6917" width="0" style="263" hidden="1" customWidth="1"/>
    <col min="6918" max="6918" width="12.7109375" style="263" customWidth="1"/>
    <col min="6919" max="6919" width="13.5703125" style="263" customWidth="1"/>
    <col min="6920" max="6920" width="14" style="263" customWidth="1"/>
    <col min="6921" max="6921" width="13.85546875" style="263" customWidth="1"/>
    <col min="6922" max="6922" width="12.5703125" style="263" customWidth="1"/>
    <col min="6923" max="6925" width="12.7109375" style="263" customWidth="1"/>
    <col min="6926" max="6931" width="0" style="263" hidden="1" customWidth="1"/>
    <col min="6932" max="6932" width="12.140625" style="263" customWidth="1"/>
    <col min="6933" max="6933" width="15.140625" style="263" customWidth="1"/>
    <col min="6934" max="6960" width="8" style="263" customWidth="1"/>
    <col min="6961" max="7168" width="8" style="263"/>
    <col min="7169" max="7169" width="19" style="263" customWidth="1"/>
    <col min="7170" max="7170" width="0" style="263" hidden="1" customWidth="1"/>
    <col min="7171" max="7171" width="6" style="263" customWidth="1"/>
    <col min="7172" max="7172" width="42.140625" style="263" customWidth="1"/>
    <col min="7173" max="7173" width="0" style="263" hidden="1" customWidth="1"/>
    <col min="7174" max="7174" width="12.7109375" style="263" customWidth="1"/>
    <col min="7175" max="7175" width="13.5703125" style="263" customWidth="1"/>
    <col min="7176" max="7176" width="14" style="263" customWidth="1"/>
    <col min="7177" max="7177" width="13.85546875" style="263" customWidth="1"/>
    <col min="7178" max="7178" width="12.5703125" style="263" customWidth="1"/>
    <col min="7179" max="7181" width="12.7109375" style="263" customWidth="1"/>
    <col min="7182" max="7187" width="0" style="263" hidden="1" customWidth="1"/>
    <col min="7188" max="7188" width="12.140625" style="263" customWidth="1"/>
    <col min="7189" max="7189" width="15.140625" style="263" customWidth="1"/>
    <col min="7190" max="7216" width="8" style="263" customWidth="1"/>
    <col min="7217" max="7424" width="8" style="263"/>
    <col min="7425" max="7425" width="19" style="263" customWidth="1"/>
    <col min="7426" max="7426" width="0" style="263" hidden="1" customWidth="1"/>
    <col min="7427" max="7427" width="6" style="263" customWidth="1"/>
    <col min="7428" max="7428" width="42.140625" style="263" customWidth="1"/>
    <col min="7429" max="7429" width="0" style="263" hidden="1" customWidth="1"/>
    <col min="7430" max="7430" width="12.7109375" style="263" customWidth="1"/>
    <col min="7431" max="7431" width="13.5703125" style="263" customWidth="1"/>
    <col min="7432" max="7432" width="14" style="263" customWidth="1"/>
    <col min="7433" max="7433" width="13.85546875" style="263" customWidth="1"/>
    <col min="7434" max="7434" width="12.5703125" style="263" customWidth="1"/>
    <col min="7435" max="7437" width="12.7109375" style="263" customWidth="1"/>
    <col min="7438" max="7443" width="0" style="263" hidden="1" customWidth="1"/>
    <col min="7444" max="7444" width="12.140625" style="263" customWidth="1"/>
    <col min="7445" max="7445" width="15.140625" style="263" customWidth="1"/>
    <col min="7446" max="7472" width="8" style="263" customWidth="1"/>
    <col min="7473" max="7680" width="8" style="263"/>
    <col min="7681" max="7681" width="19" style="263" customWidth="1"/>
    <col min="7682" max="7682" width="0" style="263" hidden="1" customWidth="1"/>
    <col min="7683" max="7683" width="6" style="263" customWidth="1"/>
    <col min="7684" max="7684" width="42.140625" style="263" customWidth="1"/>
    <col min="7685" max="7685" width="0" style="263" hidden="1" customWidth="1"/>
    <col min="7686" max="7686" width="12.7109375" style="263" customWidth="1"/>
    <col min="7687" max="7687" width="13.5703125" style="263" customWidth="1"/>
    <col min="7688" max="7688" width="14" style="263" customWidth="1"/>
    <col min="7689" max="7689" width="13.85546875" style="263" customWidth="1"/>
    <col min="7690" max="7690" width="12.5703125" style="263" customWidth="1"/>
    <col min="7691" max="7693" width="12.7109375" style="263" customWidth="1"/>
    <col min="7694" max="7699" width="0" style="263" hidden="1" customWidth="1"/>
    <col min="7700" max="7700" width="12.140625" style="263" customWidth="1"/>
    <col min="7701" max="7701" width="15.140625" style="263" customWidth="1"/>
    <col min="7702" max="7728" width="8" style="263" customWidth="1"/>
    <col min="7729" max="7936" width="8" style="263"/>
    <col min="7937" max="7937" width="19" style="263" customWidth="1"/>
    <col min="7938" max="7938" width="0" style="263" hidden="1" customWidth="1"/>
    <col min="7939" max="7939" width="6" style="263" customWidth="1"/>
    <col min="7940" max="7940" width="42.140625" style="263" customWidth="1"/>
    <col min="7941" max="7941" width="0" style="263" hidden="1" customWidth="1"/>
    <col min="7942" max="7942" width="12.7109375" style="263" customWidth="1"/>
    <col min="7943" max="7943" width="13.5703125" style="263" customWidth="1"/>
    <col min="7944" max="7944" width="14" style="263" customWidth="1"/>
    <col min="7945" max="7945" width="13.85546875" style="263" customWidth="1"/>
    <col min="7946" max="7946" width="12.5703125" style="263" customWidth="1"/>
    <col min="7947" max="7949" width="12.7109375" style="263" customWidth="1"/>
    <col min="7950" max="7955" width="0" style="263" hidden="1" customWidth="1"/>
    <col min="7956" max="7956" width="12.140625" style="263" customWidth="1"/>
    <col min="7957" max="7957" width="15.140625" style="263" customWidth="1"/>
    <col min="7958" max="7984" width="8" style="263" customWidth="1"/>
    <col min="7985" max="8192" width="8" style="263"/>
    <col min="8193" max="8193" width="19" style="263" customWidth="1"/>
    <col min="8194" max="8194" width="0" style="263" hidden="1" customWidth="1"/>
    <col min="8195" max="8195" width="6" style="263" customWidth="1"/>
    <col min="8196" max="8196" width="42.140625" style="263" customWidth="1"/>
    <col min="8197" max="8197" width="0" style="263" hidden="1" customWidth="1"/>
    <col min="8198" max="8198" width="12.7109375" style="263" customWidth="1"/>
    <col min="8199" max="8199" width="13.5703125" style="263" customWidth="1"/>
    <col min="8200" max="8200" width="14" style="263" customWidth="1"/>
    <col min="8201" max="8201" width="13.85546875" style="263" customWidth="1"/>
    <col min="8202" max="8202" width="12.5703125" style="263" customWidth="1"/>
    <col min="8203" max="8205" width="12.7109375" style="263" customWidth="1"/>
    <col min="8206" max="8211" width="0" style="263" hidden="1" customWidth="1"/>
    <col min="8212" max="8212" width="12.140625" style="263" customWidth="1"/>
    <col min="8213" max="8213" width="15.140625" style="263" customWidth="1"/>
    <col min="8214" max="8240" width="8" style="263" customWidth="1"/>
    <col min="8241" max="8448" width="8" style="263"/>
    <col min="8449" max="8449" width="19" style="263" customWidth="1"/>
    <col min="8450" max="8450" width="0" style="263" hidden="1" customWidth="1"/>
    <col min="8451" max="8451" width="6" style="263" customWidth="1"/>
    <col min="8452" max="8452" width="42.140625" style="263" customWidth="1"/>
    <col min="8453" max="8453" width="0" style="263" hidden="1" customWidth="1"/>
    <col min="8454" max="8454" width="12.7109375" style="263" customWidth="1"/>
    <col min="8455" max="8455" width="13.5703125" style="263" customWidth="1"/>
    <col min="8456" max="8456" width="14" style="263" customWidth="1"/>
    <col min="8457" max="8457" width="13.85546875" style="263" customWidth="1"/>
    <col min="8458" max="8458" width="12.5703125" style="263" customWidth="1"/>
    <col min="8459" max="8461" width="12.7109375" style="263" customWidth="1"/>
    <col min="8462" max="8467" width="0" style="263" hidden="1" customWidth="1"/>
    <col min="8468" max="8468" width="12.140625" style="263" customWidth="1"/>
    <col min="8469" max="8469" width="15.140625" style="263" customWidth="1"/>
    <col min="8470" max="8496" width="8" style="263" customWidth="1"/>
    <col min="8497" max="8704" width="8" style="263"/>
    <col min="8705" max="8705" width="19" style="263" customWidth="1"/>
    <col min="8706" max="8706" width="0" style="263" hidden="1" customWidth="1"/>
    <col min="8707" max="8707" width="6" style="263" customWidth="1"/>
    <col min="8708" max="8708" width="42.140625" style="263" customWidth="1"/>
    <col min="8709" max="8709" width="0" style="263" hidden="1" customWidth="1"/>
    <col min="8710" max="8710" width="12.7109375" style="263" customWidth="1"/>
    <col min="8711" max="8711" width="13.5703125" style="263" customWidth="1"/>
    <col min="8712" max="8712" width="14" style="263" customWidth="1"/>
    <col min="8713" max="8713" width="13.85546875" style="263" customWidth="1"/>
    <col min="8714" max="8714" width="12.5703125" style="263" customWidth="1"/>
    <col min="8715" max="8717" width="12.7109375" style="263" customWidth="1"/>
    <col min="8718" max="8723" width="0" style="263" hidden="1" customWidth="1"/>
    <col min="8724" max="8724" width="12.140625" style="263" customWidth="1"/>
    <col min="8725" max="8725" width="15.140625" style="263" customWidth="1"/>
    <col min="8726" max="8752" width="8" style="263" customWidth="1"/>
    <col min="8753" max="8960" width="8" style="263"/>
    <col min="8961" max="8961" width="19" style="263" customWidth="1"/>
    <col min="8962" max="8962" width="0" style="263" hidden="1" customWidth="1"/>
    <col min="8963" max="8963" width="6" style="263" customWidth="1"/>
    <col min="8964" max="8964" width="42.140625" style="263" customWidth="1"/>
    <col min="8965" max="8965" width="0" style="263" hidden="1" customWidth="1"/>
    <col min="8966" max="8966" width="12.7109375" style="263" customWidth="1"/>
    <col min="8967" max="8967" width="13.5703125" style="263" customWidth="1"/>
    <col min="8968" max="8968" width="14" style="263" customWidth="1"/>
    <col min="8969" max="8969" width="13.85546875" style="263" customWidth="1"/>
    <col min="8970" max="8970" width="12.5703125" style="263" customWidth="1"/>
    <col min="8971" max="8973" width="12.7109375" style="263" customWidth="1"/>
    <col min="8974" max="8979" width="0" style="263" hidden="1" customWidth="1"/>
    <col min="8980" max="8980" width="12.140625" style="263" customWidth="1"/>
    <col min="8981" max="8981" width="15.140625" style="263" customWidth="1"/>
    <col min="8982" max="9008" width="8" style="263" customWidth="1"/>
    <col min="9009" max="9216" width="8" style="263"/>
    <col min="9217" max="9217" width="19" style="263" customWidth="1"/>
    <col min="9218" max="9218" width="0" style="263" hidden="1" customWidth="1"/>
    <col min="9219" max="9219" width="6" style="263" customWidth="1"/>
    <col min="9220" max="9220" width="42.140625" style="263" customWidth="1"/>
    <col min="9221" max="9221" width="0" style="263" hidden="1" customWidth="1"/>
    <col min="9222" max="9222" width="12.7109375" style="263" customWidth="1"/>
    <col min="9223" max="9223" width="13.5703125" style="263" customWidth="1"/>
    <col min="9224" max="9224" width="14" style="263" customWidth="1"/>
    <col min="9225" max="9225" width="13.85546875" style="263" customWidth="1"/>
    <col min="9226" max="9226" width="12.5703125" style="263" customWidth="1"/>
    <col min="9227" max="9229" width="12.7109375" style="263" customWidth="1"/>
    <col min="9230" max="9235" width="0" style="263" hidden="1" customWidth="1"/>
    <col min="9236" max="9236" width="12.140625" style="263" customWidth="1"/>
    <col min="9237" max="9237" width="15.140625" style="263" customWidth="1"/>
    <col min="9238" max="9264" width="8" style="263" customWidth="1"/>
    <col min="9265" max="9472" width="8" style="263"/>
    <col min="9473" max="9473" width="19" style="263" customWidth="1"/>
    <col min="9474" max="9474" width="0" style="263" hidden="1" customWidth="1"/>
    <col min="9475" max="9475" width="6" style="263" customWidth="1"/>
    <col min="9476" max="9476" width="42.140625" style="263" customWidth="1"/>
    <col min="9477" max="9477" width="0" style="263" hidden="1" customWidth="1"/>
    <col min="9478" max="9478" width="12.7109375" style="263" customWidth="1"/>
    <col min="9479" max="9479" width="13.5703125" style="263" customWidth="1"/>
    <col min="9480" max="9480" width="14" style="263" customWidth="1"/>
    <col min="9481" max="9481" width="13.85546875" style="263" customWidth="1"/>
    <col min="9482" max="9482" width="12.5703125" style="263" customWidth="1"/>
    <col min="9483" max="9485" width="12.7109375" style="263" customWidth="1"/>
    <col min="9486" max="9491" width="0" style="263" hidden="1" customWidth="1"/>
    <col min="9492" max="9492" width="12.140625" style="263" customWidth="1"/>
    <col min="9493" max="9493" width="15.140625" style="263" customWidth="1"/>
    <col min="9494" max="9520" width="8" style="263" customWidth="1"/>
    <col min="9521" max="9728" width="8" style="263"/>
    <col min="9729" max="9729" width="19" style="263" customWidth="1"/>
    <col min="9730" max="9730" width="0" style="263" hidden="1" customWidth="1"/>
    <col min="9731" max="9731" width="6" style="263" customWidth="1"/>
    <col min="9732" max="9732" width="42.140625" style="263" customWidth="1"/>
    <col min="9733" max="9733" width="0" style="263" hidden="1" customWidth="1"/>
    <col min="9734" max="9734" width="12.7109375" style="263" customWidth="1"/>
    <col min="9735" max="9735" width="13.5703125" style="263" customWidth="1"/>
    <col min="9736" max="9736" width="14" style="263" customWidth="1"/>
    <col min="9737" max="9737" width="13.85546875" style="263" customWidth="1"/>
    <col min="9738" max="9738" width="12.5703125" style="263" customWidth="1"/>
    <col min="9739" max="9741" width="12.7109375" style="263" customWidth="1"/>
    <col min="9742" max="9747" width="0" style="263" hidden="1" customWidth="1"/>
    <col min="9748" max="9748" width="12.140625" style="263" customWidth="1"/>
    <col min="9749" max="9749" width="15.140625" style="263" customWidth="1"/>
    <col min="9750" max="9776" width="8" style="263" customWidth="1"/>
    <col min="9777" max="9984" width="8" style="263"/>
    <col min="9985" max="9985" width="19" style="263" customWidth="1"/>
    <col min="9986" max="9986" width="0" style="263" hidden="1" customWidth="1"/>
    <col min="9987" max="9987" width="6" style="263" customWidth="1"/>
    <col min="9988" max="9988" width="42.140625" style="263" customWidth="1"/>
    <col min="9989" max="9989" width="0" style="263" hidden="1" customWidth="1"/>
    <col min="9990" max="9990" width="12.7109375" style="263" customWidth="1"/>
    <col min="9991" max="9991" width="13.5703125" style="263" customWidth="1"/>
    <col min="9992" max="9992" width="14" style="263" customWidth="1"/>
    <col min="9993" max="9993" width="13.85546875" style="263" customWidth="1"/>
    <col min="9994" max="9994" width="12.5703125" style="263" customWidth="1"/>
    <col min="9995" max="9997" width="12.7109375" style="263" customWidth="1"/>
    <col min="9998" max="10003" width="0" style="263" hidden="1" customWidth="1"/>
    <col min="10004" max="10004" width="12.140625" style="263" customWidth="1"/>
    <col min="10005" max="10005" width="15.140625" style="263" customWidth="1"/>
    <col min="10006" max="10032" width="8" style="263" customWidth="1"/>
    <col min="10033" max="10240" width="8" style="263"/>
    <col min="10241" max="10241" width="19" style="263" customWidth="1"/>
    <col min="10242" max="10242" width="0" style="263" hidden="1" customWidth="1"/>
    <col min="10243" max="10243" width="6" style="263" customWidth="1"/>
    <col min="10244" max="10244" width="42.140625" style="263" customWidth="1"/>
    <col min="10245" max="10245" width="0" style="263" hidden="1" customWidth="1"/>
    <col min="10246" max="10246" width="12.7109375" style="263" customWidth="1"/>
    <col min="10247" max="10247" width="13.5703125" style="263" customWidth="1"/>
    <col min="10248" max="10248" width="14" style="263" customWidth="1"/>
    <col min="10249" max="10249" width="13.85546875" style="263" customWidth="1"/>
    <col min="10250" max="10250" width="12.5703125" style="263" customWidth="1"/>
    <col min="10251" max="10253" width="12.7109375" style="263" customWidth="1"/>
    <col min="10254" max="10259" width="0" style="263" hidden="1" customWidth="1"/>
    <col min="10260" max="10260" width="12.140625" style="263" customWidth="1"/>
    <col min="10261" max="10261" width="15.140625" style="263" customWidth="1"/>
    <col min="10262" max="10288" width="8" style="263" customWidth="1"/>
    <col min="10289" max="10496" width="8" style="263"/>
    <col min="10497" max="10497" width="19" style="263" customWidth="1"/>
    <col min="10498" max="10498" width="0" style="263" hidden="1" customWidth="1"/>
    <col min="10499" max="10499" width="6" style="263" customWidth="1"/>
    <col min="10500" max="10500" width="42.140625" style="263" customWidth="1"/>
    <col min="10501" max="10501" width="0" style="263" hidden="1" customWidth="1"/>
    <col min="10502" max="10502" width="12.7109375" style="263" customWidth="1"/>
    <col min="10503" max="10503" width="13.5703125" style="263" customWidth="1"/>
    <col min="10504" max="10504" width="14" style="263" customWidth="1"/>
    <col min="10505" max="10505" width="13.85546875" style="263" customWidth="1"/>
    <col min="10506" max="10506" width="12.5703125" style="263" customWidth="1"/>
    <col min="10507" max="10509" width="12.7109375" style="263" customWidth="1"/>
    <col min="10510" max="10515" width="0" style="263" hidden="1" customWidth="1"/>
    <col min="10516" max="10516" width="12.140625" style="263" customWidth="1"/>
    <col min="10517" max="10517" width="15.140625" style="263" customWidth="1"/>
    <col min="10518" max="10544" width="8" style="263" customWidth="1"/>
    <col min="10545" max="10752" width="8" style="263"/>
    <col min="10753" max="10753" width="19" style="263" customWidth="1"/>
    <col min="10754" max="10754" width="0" style="263" hidden="1" customWidth="1"/>
    <col min="10755" max="10755" width="6" style="263" customWidth="1"/>
    <col min="10756" max="10756" width="42.140625" style="263" customWidth="1"/>
    <col min="10757" max="10757" width="0" style="263" hidden="1" customWidth="1"/>
    <col min="10758" max="10758" width="12.7109375" style="263" customWidth="1"/>
    <col min="10759" max="10759" width="13.5703125" style="263" customWidth="1"/>
    <col min="10760" max="10760" width="14" style="263" customWidth="1"/>
    <col min="10761" max="10761" width="13.85546875" style="263" customWidth="1"/>
    <col min="10762" max="10762" width="12.5703125" style="263" customWidth="1"/>
    <col min="10763" max="10765" width="12.7109375" style="263" customWidth="1"/>
    <col min="10766" max="10771" width="0" style="263" hidden="1" customWidth="1"/>
    <col min="10772" max="10772" width="12.140625" style="263" customWidth="1"/>
    <col min="10773" max="10773" width="15.140625" style="263" customWidth="1"/>
    <col min="10774" max="10800" width="8" style="263" customWidth="1"/>
    <col min="10801" max="11008" width="8" style="263"/>
    <col min="11009" max="11009" width="19" style="263" customWidth="1"/>
    <col min="11010" max="11010" width="0" style="263" hidden="1" customWidth="1"/>
    <col min="11011" max="11011" width="6" style="263" customWidth="1"/>
    <col min="11012" max="11012" width="42.140625" style="263" customWidth="1"/>
    <col min="11013" max="11013" width="0" style="263" hidden="1" customWidth="1"/>
    <col min="11014" max="11014" width="12.7109375" style="263" customWidth="1"/>
    <col min="11015" max="11015" width="13.5703125" style="263" customWidth="1"/>
    <col min="11016" max="11016" width="14" style="263" customWidth="1"/>
    <col min="11017" max="11017" width="13.85546875" style="263" customWidth="1"/>
    <col min="11018" max="11018" width="12.5703125" style="263" customWidth="1"/>
    <col min="11019" max="11021" width="12.7109375" style="263" customWidth="1"/>
    <col min="11022" max="11027" width="0" style="263" hidden="1" customWidth="1"/>
    <col min="11028" max="11028" width="12.140625" style="263" customWidth="1"/>
    <col min="11029" max="11029" width="15.140625" style="263" customWidth="1"/>
    <col min="11030" max="11056" width="8" style="263" customWidth="1"/>
    <col min="11057" max="11264" width="8" style="263"/>
    <col min="11265" max="11265" width="19" style="263" customWidth="1"/>
    <col min="11266" max="11266" width="0" style="263" hidden="1" customWidth="1"/>
    <col min="11267" max="11267" width="6" style="263" customWidth="1"/>
    <col min="11268" max="11268" width="42.140625" style="263" customWidth="1"/>
    <col min="11269" max="11269" width="0" style="263" hidden="1" customWidth="1"/>
    <col min="11270" max="11270" width="12.7109375" style="263" customWidth="1"/>
    <col min="11271" max="11271" width="13.5703125" style="263" customWidth="1"/>
    <col min="11272" max="11272" width="14" style="263" customWidth="1"/>
    <col min="11273" max="11273" width="13.85546875" style="263" customWidth="1"/>
    <col min="11274" max="11274" width="12.5703125" style="263" customWidth="1"/>
    <col min="11275" max="11277" width="12.7109375" style="263" customWidth="1"/>
    <col min="11278" max="11283" width="0" style="263" hidden="1" customWidth="1"/>
    <col min="11284" max="11284" width="12.140625" style="263" customWidth="1"/>
    <col min="11285" max="11285" width="15.140625" style="263" customWidth="1"/>
    <col min="11286" max="11312" width="8" style="263" customWidth="1"/>
    <col min="11313" max="11520" width="8" style="263"/>
    <col min="11521" max="11521" width="19" style="263" customWidth="1"/>
    <col min="11522" max="11522" width="0" style="263" hidden="1" customWidth="1"/>
    <col min="11523" max="11523" width="6" style="263" customWidth="1"/>
    <col min="11524" max="11524" width="42.140625" style="263" customWidth="1"/>
    <col min="11525" max="11525" width="0" style="263" hidden="1" customWidth="1"/>
    <col min="11526" max="11526" width="12.7109375" style="263" customWidth="1"/>
    <col min="11527" max="11527" width="13.5703125" style="263" customWidth="1"/>
    <col min="11528" max="11528" width="14" style="263" customWidth="1"/>
    <col min="11529" max="11529" width="13.85546875" style="263" customWidth="1"/>
    <col min="11530" max="11530" width="12.5703125" style="263" customWidth="1"/>
    <col min="11531" max="11533" width="12.7109375" style="263" customWidth="1"/>
    <col min="11534" max="11539" width="0" style="263" hidden="1" customWidth="1"/>
    <col min="11540" max="11540" width="12.140625" style="263" customWidth="1"/>
    <col min="11541" max="11541" width="15.140625" style="263" customWidth="1"/>
    <col min="11542" max="11568" width="8" style="263" customWidth="1"/>
    <col min="11569" max="11776" width="8" style="263"/>
    <col min="11777" max="11777" width="19" style="263" customWidth="1"/>
    <col min="11778" max="11778" width="0" style="263" hidden="1" customWidth="1"/>
    <col min="11779" max="11779" width="6" style="263" customWidth="1"/>
    <col min="11780" max="11780" width="42.140625" style="263" customWidth="1"/>
    <col min="11781" max="11781" width="0" style="263" hidden="1" customWidth="1"/>
    <col min="11782" max="11782" width="12.7109375" style="263" customWidth="1"/>
    <col min="11783" max="11783" width="13.5703125" style="263" customWidth="1"/>
    <col min="11784" max="11784" width="14" style="263" customWidth="1"/>
    <col min="11785" max="11785" width="13.85546875" style="263" customWidth="1"/>
    <col min="11786" max="11786" width="12.5703125" style="263" customWidth="1"/>
    <col min="11787" max="11789" width="12.7109375" style="263" customWidth="1"/>
    <col min="11790" max="11795" width="0" style="263" hidden="1" customWidth="1"/>
    <col min="11796" max="11796" width="12.140625" style="263" customWidth="1"/>
    <col min="11797" max="11797" width="15.140625" style="263" customWidth="1"/>
    <col min="11798" max="11824" width="8" style="263" customWidth="1"/>
    <col min="11825" max="12032" width="8" style="263"/>
    <col min="12033" max="12033" width="19" style="263" customWidth="1"/>
    <col min="12034" max="12034" width="0" style="263" hidden="1" customWidth="1"/>
    <col min="12035" max="12035" width="6" style="263" customWidth="1"/>
    <col min="12036" max="12036" width="42.140625" style="263" customWidth="1"/>
    <col min="12037" max="12037" width="0" style="263" hidden="1" customWidth="1"/>
    <col min="12038" max="12038" width="12.7109375" style="263" customWidth="1"/>
    <col min="12039" max="12039" width="13.5703125" style="263" customWidth="1"/>
    <col min="12040" max="12040" width="14" style="263" customWidth="1"/>
    <col min="12041" max="12041" width="13.85546875" style="263" customWidth="1"/>
    <col min="12042" max="12042" width="12.5703125" style="263" customWidth="1"/>
    <col min="12043" max="12045" width="12.7109375" style="263" customWidth="1"/>
    <col min="12046" max="12051" width="0" style="263" hidden="1" customWidth="1"/>
    <col min="12052" max="12052" width="12.140625" style="263" customWidth="1"/>
    <col min="12053" max="12053" width="15.140625" style="263" customWidth="1"/>
    <col min="12054" max="12080" width="8" style="263" customWidth="1"/>
    <col min="12081" max="12288" width="8" style="263"/>
    <col min="12289" max="12289" width="19" style="263" customWidth="1"/>
    <col min="12290" max="12290" width="0" style="263" hidden="1" customWidth="1"/>
    <col min="12291" max="12291" width="6" style="263" customWidth="1"/>
    <col min="12292" max="12292" width="42.140625" style="263" customWidth="1"/>
    <col min="12293" max="12293" width="0" style="263" hidden="1" customWidth="1"/>
    <col min="12294" max="12294" width="12.7109375" style="263" customWidth="1"/>
    <col min="12295" max="12295" width="13.5703125" style="263" customWidth="1"/>
    <col min="12296" max="12296" width="14" style="263" customWidth="1"/>
    <col min="12297" max="12297" width="13.85546875" style="263" customWidth="1"/>
    <col min="12298" max="12298" width="12.5703125" style="263" customWidth="1"/>
    <col min="12299" max="12301" width="12.7109375" style="263" customWidth="1"/>
    <col min="12302" max="12307" width="0" style="263" hidden="1" customWidth="1"/>
    <col min="12308" max="12308" width="12.140625" style="263" customWidth="1"/>
    <col min="12309" max="12309" width="15.140625" style="263" customWidth="1"/>
    <col min="12310" max="12336" width="8" style="263" customWidth="1"/>
    <col min="12337" max="12544" width="8" style="263"/>
    <col min="12545" max="12545" width="19" style="263" customWidth="1"/>
    <col min="12546" max="12546" width="0" style="263" hidden="1" customWidth="1"/>
    <col min="12547" max="12547" width="6" style="263" customWidth="1"/>
    <col min="12548" max="12548" width="42.140625" style="263" customWidth="1"/>
    <col min="12549" max="12549" width="0" style="263" hidden="1" customWidth="1"/>
    <col min="12550" max="12550" width="12.7109375" style="263" customWidth="1"/>
    <col min="12551" max="12551" width="13.5703125" style="263" customWidth="1"/>
    <col min="12552" max="12552" width="14" style="263" customWidth="1"/>
    <col min="12553" max="12553" width="13.85546875" style="263" customWidth="1"/>
    <col min="12554" max="12554" width="12.5703125" style="263" customWidth="1"/>
    <col min="12555" max="12557" width="12.7109375" style="263" customWidth="1"/>
    <col min="12558" max="12563" width="0" style="263" hidden="1" customWidth="1"/>
    <col min="12564" max="12564" width="12.140625" style="263" customWidth="1"/>
    <col min="12565" max="12565" width="15.140625" style="263" customWidth="1"/>
    <col min="12566" max="12592" width="8" style="263" customWidth="1"/>
    <col min="12593" max="12800" width="8" style="263"/>
    <col min="12801" max="12801" width="19" style="263" customWidth="1"/>
    <col min="12802" max="12802" width="0" style="263" hidden="1" customWidth="1"/>
    <col min="12803" max="12803" width="6" style="263" customWidth="1"/>
    <col min="12804" max="12804" width="42.140625" style="263" customWidth="1"/>
    <col min="12805" max="12805" width="0" style="263" hidden="1" customWidth="1"/>
    <col min="12806" max="12806" width="12.7109375" style="263" customWidth="1"/>
    <col min="12807" max="12807" width="13.5703125" style="263" customWidth="1"/>
    <col min="12808" max="12808" width="14" style="263" customWidth="1"/>
    <col min="12809" max="12809" width="13.85546875" style="263" customWidth="1"/>
    <col min="12810" max="12810" width="12.5703125" style="263" customWidth="1"/>
    <col min="12811" max="12813" width="12.7109375" style="263" customWidth="1"/>
    <col min="12814" max="12819" width="0" style="263" hidden="1" customWidth="1"/>
    <col min="12820" max="12820" width="12.140625" style="263" customWidth="1"/>
    <col min="12821" max="12821" width="15.140625" style="263" customWidth="1"/>
    <col min="12822" max="12848" width="8" style="263" customWidth="1"/>
    <col min="12849" max="13056" width="8" style="263"/>
    <col min="13057" max="13057" width="19" style="263" customWidth="1"/>
    <col min="13058" max="13058" width="0" style="263" hidden="1" customWidth="1"/>
    <col min="13059" max="13059" width="6" style="263" customWidth="1"/>
    <col min="13060" max="13060" width="42.140625" style="263" customWidth="1"/>
    <col min="13061" max="13061" width="0" style="263" hidden="1" customWidth="1"/>
    <col min="13062" max="13062" width="12.7109375" style="263" customWidth="1"/>
    <col min="13063" max="13063" width="13.5703125" style="263" customWidth="1"/>
    <col min="13064" max="13064" width="14" style="263" customWidth="1"/>
    <col min="13065" max="13065" width="13.85546875" style="263" customWidth="1"/>
    <col min="13066" max="13066" width="12.5703125" style="263" customWidth="1"/>
    <col min="13067" max="13069" width="12.7109375" style="263" customWidth="1"/>
    <col min="13070" max="13075" width="0" style="263" hidden="1" customWidth="1"/>
    <col min="13076" max="13076" width="12.140625" style="263" customWidth="1"/>
    <col min="13077" max="13077" width="15.140625" style="263" customWidth="1"/>
    <col min="13078" max="13104" width="8" style="263" customWidth="1"/>
    <col min="13105" max="13312" width="8" style="263"/>
    <col min="13313" max="13313" width="19" style="263" customWidth="1"/>
    <col min="13314" max="13314" width="0" style="263" hidden="1" customWidth="1"/>
    <col min="13315" max="13315" width="6" style="263" customWidth="1"/>
    <col min="13316" max="13316" width="42.140625" style="263" customWidth="1"/>
    <col min="13317" max="13317" width="0" style="263" hidden="1" customWidth="1"/>
    <col min="13318" max="13318" width="12.7109375" style="263" customWidth="1"/>
    <col min="13319" max="13319" width="13.5703125" style="263" customWidth="1"/>
    <col min="13320" max="13320" width="14" style="263" customWidth="1"/>
    <col min="13321" max="13321" width="13.85546875" style="263" customWidth="1"/>
    <col min="13322" max="13322" width="12.5703125" style="263" customWidth="1"/>
    <col min="13323" max="13325" width="12.7109375" style="263" customWidth="1"/>
    <col min="13326" max="13331" width="0" style="263" hidden="1" customWidth="1"/>
    <col min="13332" max="13332" width="12.140625" style="263" customWidth="1"/>
    <col min="13333" max="13333" width="15.140625" style="263" customWidth="1"/>
    <col min="13334" max="13360" width="8" style="263" customWidth="1"/>
    <col min="13361" max="13568" width="8" style="263"/>
    <col min="13569" max="13569" width="19" style="263" customWidth="1"/>
    <col min="13570" max="13570" width="0" style="263" hidden="1" customWidth="1"/>
    <col min="13571" max="13571" width="6" style="263" customWidth="1"/>
    <col min="13572" max="13572" width="42.140625" style="263" customWidth="1"/>
    <col min="13573" max="13573" width="0" style="263" hidden="1" customWidth="1"/>
    <col min="13574" max="13574" width="12.7109375" style="263" customWidth="1"/>
    <col min="13575" max="13575" width="13.5703125" style="263" customWidth="1"/>
    <col min="13576" max="13576" width="14" style="263" customWidth="1"/>
    <col min="13577" max="13577" width="13.85546875" style="263" customWidth="1"/>
    <col min="13578" max="13578" width="12.5703125" style="263" customWidth="1"/>
    <col min="13579" max="13581" width="12.7109375" style="263" customWidth="1"/>
    <col min="13582" max="13587" width="0" style="263" hidden="1" customWidth="1"/>
    <col min="13588" max="13588" width="12.140625" style="263" customWidth="1"/>
    <col min="13589" max="13589" width="15.140625" style="263" customWidth="1"/>
    <col min="13590" max="13616" width="8" style="263" customWidth="1"/>
    <col min="13617" max="13824" width="8" style="263"/>
    <col min="13825" max="13825" width="19" style="263" customWidth="1"/>
    <col min="13826" max="13826" width="0" style="263" hidden="1" customWidth="1"/>
    <col min="13827" max="13827" width="6" style="263" customWidth="1"/>
    <col min="13828" max="13828" width="42.140625" style="263" customWidth="1"/>
    <col min="13829" max="13829" width="0" style="263" hidden="1" customWidth="1"/>
    <col min="13830" max="13830" width="12.7109375" style="263" customWidth="1"/>
    <col min="13831" max="13831" width="13.5703125" style="263" customWidth="1"/>
    <col min="13832" max="13832" width="14" style="263" customWidth="1"/>
    <col min="13833" max="13833" width="13.85546875" style="263" customWidth="1"/>
    <col min="13834" max="13834" width="12.5703125" style="263" customWidth="1"/>
    <col min="13835" max="13837" width="12.7109375" style="263" customWidth="1"/>
    <col min="13838" max="13843" width="0" style="263" hidden="1" customWidth="1"/>
    <col min="13844" max="13844" width="12.140625" style="263" customWidth="1"/>
    <col min="13845" max="13845" width="15.140625" style="263" customWidth="1"/>
    <col min="13846" max="13872" width="8" style="263" customWidth="1"/>
    <col min="13873" max="14080" width="8" style="263"/>
    <col min="14081" max="14081" width="19" style="263" customWidth="1"/>
    <col min="14082" max="14082" width="0" style="263" hidden="1" customWidth="1"/>
    <col min="14083" max="14083" width="6" style="263" customWidth="1"/>
    <col min="14084" max="14084" width="42.140625" style="263" customWidth="1"/>
    <col min="14085" max="14085" width="0" style="263" hidden="1" customWidth="1"/>
    <col min="14086" max="14086" width="12.7109375" style="263" customWidth="1"/>
    <col min="14087" max="14087" width="13.5703125" style="263" customWidth="1"/>
    <col min="14088" max="14088" width="14" style="263" customWidth="1"/>
    <col min="14089" max="14089" width="13.85546875" style="263" customWidth="1"/>
    <col min="14090" max="14090" width="12.5703125" style="263" customWidth="1"/>
    <col min="14091" max="14093" width="12.7109375" style="263" customWidth="1"/>
    <col min="14094" max="14099" width="0" style="263" hidden="1" customWidth="1"/>
    <col min="14100" max="14100" width="12.140625" style="263" customWidth="1"/>
    <col min="14101" max="14101" width="15.140625" style="263" customWidth="1"/>
    <col min="14102" max="14128" width="8" style="263" customWidth="1"/>
    <col min="14129" max="14336" width="8" style="263"/>
    <col min="14337" max="14337" width="19" style="263" customWidth="1"/>
    <col min="14338" max="14338" width="0" style="263" hidden="1" customWidth="1"/>
    <col min="14339" max="14339" width="6" style="263" customWidth="1"/>
    <col min="14340" max="14340" width="42.140625" style="263" customWidth="1"/>
    <col min="14341" max="14341" width="0" style="263" hidden="1" customWidth="1"/>
    <col min="14342" max="14342" width="12.7109375" style="263" customWidth="1"/>
    <col min="14343" max="14343" width="13.5703125" style="263" customWidth="1"/>
    <col min="14344" max="14344" width="14" style="263" customWidth="1"/>
    <col min="14345" max="14345" width="13.85546875" style="263" customWidth="1"/>
    <col min="14346" max="14346" width="12.5703125" style="263" customWidth="1"/>
    <col min="14347" max="14349" width="12.7109375" style="263" customWidth="1"/>
    <col min="14350" max="14355" width="0" style="263" hidden="1" customWidth="1"/>
    <col min="14356" max="14356" width="12.140625" style="263" customWidth="1"/>
    <col min="14357" max="14357" width="15.140625" style="263" customWidth="1"/>
    <col min="14358" max="14384" width="8" style="263" customWidth="1"/>
    <col min="14385" max="14592" width="8" style="263"/>
    <col min="14593" max="14593" width="19" style="263" customWidth="1"/>
    <col min="14594" max="14594" width="0" style="263" hidden="1" customWidth="1"/>
    <col min="14595" max="14595" width="6" style="263" customWidth="1"/>
    <col min="14596" max="14596" width="42.140625" style="263" customWidth="1"/>
    <col min="14597" max="14597" width="0" style="263" hidden="1" customWidth="1"/>
    <col min="14598" max="14598" width="12.7109375" style="263" customWidth="1"/>
    <col min="14599" max="14599" width="13.5703125" style="263" customWidth="1"/>
    <col min="14600" max="14600" width="14" style="263" customWidth="1"/>
    <col min="14601" max="14601" width="13.85546875" style="263" customWidth="1"/>
    <col min="14602" max="14602" width="12.5703125" style="263" customWidth="1"/>
    <col min="14603" max="14605" width="12.7109375" style="263" customWidth="1"/>
    <col min="14606" max="14611" width="0" style="263" hidden="1" customWidth="1"/>
    <col min="14612" max="14612" width="12.140625" style="263" customWidth="1"/>
    <col min="14613" max="14613" width="15.140625" style="263" customWidth="1"/>
    <col min="14614" max="14640" width="8" style="263" customWidth="1"/>
    <col min="14641" max="14848" width="8" style="263"/>
    <col min="14849" max="14849" width="19" style="263" customWidth="1"/>
    <col min="14850" max="14850" width="0" style="263" hidden="1" customWidth="1"/>
    <col min="14851" max="14851" width="6" style="263" customWidth="1"/>
    <col min="14852" max="14852" width="42.140625" style="263" customWidth="1"/>
    <col min="14853" max="14853" width="0" style="263" hidden="1" customWidth="1"/>
    <col min="14854" max="14854" width="12.7109375" style="263" customWidth="1"/>
    <col min="14855" max="14855" width="13.5703125" style="263" customWidth="1"/>
    <col min="14856" max="14856" width="14" style="263" customWidth="1"/>
    <col min="14857" max="14857" width="13.85546875" style="263" customWidth="1"/>
    <col min="14858" max="14858" width="12.5703125" style="263" customWidth="1"/>
    <col min="14859" max="14861" width="12.7109375" style="263" customWidth="1"/>
    <col min="14862" max="14867" width="0" style="263" hidden="1" customWidth="1"/>
    <col min="14868" max="14868" width="12.140625" style="263" customWidth="1"/>
    <col min="14869" max="14869" width="15.140625" style="263" customWidth="1"/>
    <col min="14870" max="14896" width="8" style="263" customWidth="1"/>
    <col min="14897" max="15104" width="8" style="263"/>
    <col min="15105" max="15105" width="19" style="263" customWidth="1"/>
    <col min="15106" max="15106" width="0" style="263" hidden="1" customWidth="1"/>
    <col min="15107" max="15107" width="6" style="263" customWidth="1"/>
    <col min="15108" max="15108" width="42.140625" style="263" customWidth="1"/>
    <col min="15109" max="15109" width="0" style="263" hidden="1" customWidth="1"/>
    <col min="15110" max="15110" width="12.7109375" style="263" customWidth="1"/>
    <col min="15111" max="15111" width="13.5703125" style="263" customWidth="1"/>
    <col min="15112" max="15112" width="14" style="263" customWidth="1"/>
    <col min="15113" max="15113" width="13.85546875" style="263" customWidth="1"/>
    <col min="15114" max="15114" width="12.5703125" style="263" customWidth="1"/>
    <col min="15115" max="15117" width="12.7109375" style="263" customWidth="1"/>
    <col min="15118" max="15123" width="0" style="263" hidden="1" customWidth="1"/>
    <col min="15124" max="15124" width="12.140625" style="263" customWidth="1"/>
    <col min="15125" max="15125" width="15.140625" style="263" customWidth="1"/>
    <col min="15126" max="15152" width="8" style="263" customWidth="1"/>
    <col min="15153" max="15360" width="8" style="263"/>
    <col min="15361" max="15361" width="19" style="263" customWidth="1"/>
    <col min="15362" max="15362" width="0" style="263" hidden="1" customWidth="1"/>
    <col min="15363" max="15363" width="6" style="263" customWidth="1"/>
    <col min="15364" max="15364" width="42.140625" style="263" customWidth="1"/>
    <col min="15365" max="15365" width="0" style="263" hidden="1" customWidth="1"/>
    <col min="15366" max="15366" width="12.7109375" style="263" customWidth="1"/>
    <col min="15367" max="15367" width="13.5703125" style="263" customWidth="1"/>
    <col min="15368" max="15368" width="14" style="263" customWidth="1"/>
    <col min="15369" max="15369" width="13.85546875" style="263" customWidth="1"/>
    <col min="15370" max="15370" width="12.5703125" style="263" customWidth="1"/>
    <col min="15371" max="15373" width="12.7109375" style="263" customWidth="1"/>
    <col min="15374" max="15379" width="0" style="263" hidden="1" customWidth="1"/>
    <col min="15380" max="15380" width="12.140625" style="263" customWidth="1"/>
    <col min="15381" max="15381" width="15.140625" style="263" customWidth="1"/>
    <col min="15382" max="15408" width="8" style="263" customWidth="1"/>
    <col min="15409" max="15616" width="8" style="263"/>
    <col min="15617" max="15617" width="19" style="263" customWidth="1"/>
    <col min="15618" max="15618" width="0" style="263" hidden="1" customWidth="1"/>
    <col min="15619" max="15619" width="6" style="263" customWidth="1"/>
    <col min="15620" max="15620" width="42.140625" style="263" customWidth="1"/>
    <col min="15621" max="15621" width="0" style="263" hidden="1" customWidth="1"/>
    <col min="15622" max="15622" width="12.7109375" style="263" customWidth="1"/>
    <col min="15623" max="15623" width="13.5703125" style="263" customWidth="1"/>
    <col min="15624" max="15624" width="14" style="263" customWidth="1"/>
    <col min="15625" max="15625" width="13.85546875" style="263" customWidth="1"/>
    <col min="15626" max="15626" width="12.5703125" style="263" customWidth="1"/>
    <col min="15627" max="15629" width="12.7109375" style="263" customWidth="1"/>
    <col min="15630" max="15635" width="0" style="263" hidden="1" customWidth="1"/>
    <col min="15636" max="15636" width="12.140625" style="263" customWidth="1"/>
    <col min="15637" max="15637" width="15.140625" style="263" customWidth="1"/>
    <col min="15638" max="15664" width="8" style="263" customWidth="1"/>
    <col min="15665" max="15872" width="8" style="263"/>
    <col min="15873" max="15873" width="19" style="263" customWidth="1"/>
    <col min="15874" max="15874" width="0" style="263" hidden="1" customWidth="1"/>
    <col min="15875" max="15875" width="6" style="263" customWidth="1"/>
    <col min="15876" max="15876" width="42.140625" style="263" customWidth="1"/>
    <col min="15877" max="15877" width="0" style="263" hidden="1" customWidth="1"/>
    <col min="15878" max="15878" width="12.7109375" style="263" customWidth="1"/>
    <col min="15879" max="15879" width="13.5703125" style="263" customWidth="1"/>
    <col min="15880" max="15880" width="14" style="263" customWidth="1"/>
    <col min="15881" max="15881" width="13.85546875" style="263" customWidth="1"/>
    <col min="15882" max="15882" width="12.5703125" style="263" customWidth="1"/>
    <col min="15883" max="15885" width="12.7109375" style="263" customWidth="1"/>
    <col min="15886" max="15891" width="0" style="263" hidden="1" customWidth="1"/>
    <col min="15892" max="15892" width="12.140625" style="263" customWidth="1"/>
    <col min="15893" max="15893" width="15.140625" style="263" customWidth="1"/>
    <col min="15894" max="15920" width="8" style="263" customWidth="1"/>
    <col min="15921" max="16128" width="8" style="263"/>
    <col min="16129" max="16129" width="19" style="263" customWidth="1"/>
    <col min="16130" max="16130" width="0" style="263" hidden="1" customWidth="1"/>
    <col min="16131" max="16131" width="6" style="263" customWidth="1"/>
    <col min="16132" max="16132" width="42.140625" style="263" customWidth="1"/>
    <col min="16133" max="16133" width="0" style="263" hidden="1" customWidth="1"/>
    <col min="16134" max="16134" width="12.7109375" style="263" customWidth="1"/>
    <col min="16135" max="16135" width="13.5703125" style="263" customWidth="1"/>
    <col min="16136" max="16136" width="14" style="263" customWidth="1"/>
    <col min="16137" max="16137" width="13.85546875" style="263" customWidth="1"/>
    <col min="16138" max="16138" width="12.5703125" style="263" customWidth="1"/>
    <col min="16139" max="16141" width="12.7109375" style="263" customWidth="1"/>
    <col min="16142" max="16147" width="0" style="263" hidden="1" customWidth="1"/>
    <col min="16148" max="16148" width="12.140625" style="263" customWidth="1"/>
    <col min="16149" max="16149" width="15.140625" style="263" customWidth="1"/>
    <col min="16150" max="16176" width="8" style="263" customWidth="1"/>
    <col min="16177" max="16384" width="8" style="263"/>
  </cols>
  <sheetData>
    <row r="1" spans="1:48" s="153" customFormat="1" ht="73.5" customHeight="1" x14ac:dyDescent="0.25">
      <c r="C1" s="154"/>
      <c r="D1" s="155"/>
      <c r="E1" s="156"/>
      <c r="F1" s="155"/>
      <c r="G1" s="155"/>
      <c r="H1" s="155"/>
      <c r="I1" s="155"/>
      <c r="J1" s="157"/>
      <c r="K1" s="446"/>
      <c r="L1" s="446"/>
      <c r="M1" s="446"/>
      <c r="N1" s="447" t="s">
        <v>762</v>
      </c>
      <c r="O1" s="447"/>
      <c r="P1" s="447"/>
    </row>
    <row r="2" spans="1:48" s="153" customFormat="1" ht="43.5" customHeight="1" x14ac:dyDescent="0.25">
      <c r="B2" s="158"/>
      <c r="C2" s="448" t="s">
        <v>753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/>
      <c r="O2" s="159"/>
      <c r="P2" s="159"/>
    </row>
    <row r="3" spans="1:48" s="153" customFormat="1" ht="16.5" thickBot="1" x14ac:dyDescent="0.3">
      <c r="C3" s="160"/>
      <c r="D3" s="161"/>
      <c r="E3" s="162"/>
      <c r="F3" s="163"/>
      <c r="G3" s="163"/>
      <c r="H3" s="163"/>
      <c r="I3" s="163"/>
      <c r="J3" s="163"/>
      <c r="K3" s="163"/>
      <c r="L3" s="163"/>
      <c r="M3" s="164"/>
      <c r="N3" s="165"/>
      <c r="O3" s="165"/>
      <c r="P3" s="165" t="s">
        <v>506</v>
      </c>
    </row>
    <row r="4" spans="1:48" s="172" customFormat="1" ht="19.5" thickBot="1" x14ac:dyDescent="0.35">
      <c r="A4" s="166"/>
      <c r="B4" s="167"/>
      <c r="C4" s="168"/>
      <c r="D4" s="450" t="s">
        <v>652</v>
      </c>
      <c r="E4" s="452" t="s">
        <v>653</v>
      </c>
      <c r="F4" s="453" t="s">
        <v>524</v>
      </c>
      <c r="G4" s="455" t="s">
        <v>654</v>
      </c>
      <c r="H4" s="456"/>
      <c r="I4" s="456"/>
      <c r="J4" s="456"/>
      <c r="K4" s="456"/>
      <c r="L4" s="456"/>
      <c r="M4" s="456"/>
      <c r="N4" s="456"/>
      <c r="O4" s="456"/>
      <c r="P4" s="457"/>
      <c r="Q4" s="169"/>
      <c r="R4" s="170"/>
      <c r="S4" s="167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84" customFormat="1" ht="42" customHeight="1" thickBot="1" x14ac:dyDescent="0.3">
      <c r="A5" s="173"/>
      <c r="B5" s="174"/>
      <c r="C5" s="175"/>
      <c r="D5" s="451"/>
      <c r="E5" s="452"/>
      <c r="F5" s="454"/>
      <c r="G5" s="176" t="s">
        <v>655</v>
      </c>
      <c r="H5" s="177" t="s">
        <v>656</v>
      </c>
      <c r="I5" s="178" t="s">
        <v>657</v>
      </c>
      <c r="J5" s="178" t="s">
        <v>658</v>
      </c>
      <c r="K5" s="178" t="s">
        <v>659</v>
      </c>
      <c r="L5" s="178" t="s">
        <v>660</v>
      </c>
      <c r="M5" s="178" t="s">
        <v>661</v>
      </c>
      <c r="N5" s="178" t="s">
        <v>662</v>
      </c>
      <c r="O5" s="179" t="s">
        <v>663</v>
      </c>
      <c r="P5" s="180" t="s">
        <v>664</v>
      </c>
      <c r="Q5" s="181"/>
      <c r="R5" s="182"/>
      <c r="S5" s="174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</row>
    <row r="6" spans="1:48" s="190" customFormat="1" ht="18.75" x14ac:dyDescent="0.3">
      <c r="A6" s="185"/>
      <c r="B6" s="186"/>
      <c r="C6" s="187" t="s">
        <v>665</v>
      </c>
      <c r="D6" s="188" t="s">
        <v>666</v>
      </c>
      <c r="E6" s="189"/>
      <c r="F6" s="188">
        <v>1</v>
      </c>
      <c r="G6" s="188">
        <v>2</v>
      </c>
      <c r="H6" s="188">
        <f>G6+1</f>
        <v>3</v>
      </c>
      <c r="I6" s="188">
        <f t="shared" ref="I6:O6" si="0">H6+1</f>
        <v>4</v>
      </c>
      <c r="J6" s="188">
        <f t="shared" si="0"/>
        <v>5</v>
      </c>
      <c r="K6" s="188">
        <f t="shared" si="0"/>
        <v>6</v>
      </c>
      <c r="L6" s="188">
        <f t="shared" si="0"/>
        <v>7</v>
      </c>
      <c r="M6" s="188">
        <f t="shared" si="0"/>
        <v>8</v>
      </c>
      <c r="N6" s="188">
        <f t="shared" si="0"/>
        <v>9</v>
      </c>
      <c r="O6" s="188">
        <f t="shared" si="0"/>
        <v>10</v>
      </c>
      <c r="P6" s="188">
        <v>11</v>
      </c>
      <c r="S6" s="186"/>
      <c r="T6" s="191"/>
      <c r="U6" s="19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</row>
    <row r="7" spans="1:48" s="203" customFormat="1" ht="15.75" x14ac:dyDescent="0.25">
      <c r="A7" s="192"/>
      <c r="B7" s="193"/>
      <c r="C7" s="194" t="s">
        <v>667</v>
      </c>
      <c r="D7" s="195" t="s">
        <v>668</v>
      </c>
      <c r="E7" s="196"/>
      <c r="F7" s="197">
        <f>SUM(G7:P7)</f>
        <v>903.4</v>
      </c>
      <c r="G7" s="198">
        <f>G8</f>
        <v>116.6</v>
      </c>
      <c r="H7" s="199">
        <f t="shared" ref="H7:P8" si="1">H8</f>
        <v>116.6</v>
      </c>
      <c r="I7" s="199">
        <f t="shared" si="1"/>
        <v>87.4</v>
      </c>
      <c r="J7" s="199">
        <f t="shared" si="1"/>
        <v>116.6</v>
      </c>
      <c r="K7" s="199">
        <f t="shared" si="1"/>
        <v>87.4</v>
      </c>
      <c r="L7" s="199">
        <f t="shared" si="1"/>
        <v>87.4</v>
      </c>
      <c r="M7" s="199">
        <f t="shared" si="1"/>
        <v>87.4</v>
      </c>
      <c r="N7" s="199">
        <f t="shared" si="1"/>
        <v>87.4</v>
      </c>
      <c r="O7" s="199">
        <f t="shared" si="1"/>
        <v>116.6</v>
      </c>
      <c r="P7" s="199">
        <f t="shared" si="1"/>
        <v>0</v>
      </c>
      <c r="Q7" s="200"/>
      <c r="R7" s="200"/>
      <c r="S7" s="201"/>
      <c r="T7" s="202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</row>
    <row r="8" spans="1:48" s="203" customFormat="1" ht="38.25" customHeight="1" thickBot="1" x14ac:dyDescent="0.3">
      <c r="A8" s="192"/>
      <c r="B8" s="193"/>
      <c r="C8" s="194" t="s">
        <v>669</v>
      </c>
      <c r="D8" s="195" t="s">
        <v>670</v>
      </c>
      <c r="E8" s="196"/>
      <c r="F8" s="197">
        <f>SUM(G8:P8)</f>
        <v>903.4</v>
      </c>
      <c r="G8" s="198">
        <f>G9</f>
        <v>116.6</v>
      </c>
      <c r="H8" s="199">
        <f t="shared" si="1"/>
        <v>116.6</v>
      </c>
      <c r="I8" s="199">
        <f t="shared" si="1"/>
        <v>87.4</v>
      </c>
      <c r="J8" s="199">
        <f t="shared" si="1"/>
        <v>116.6</v>
      </c>
      <c r="K8" s="199">
        <f t="shared" si="1"/>
        <v>87.4</v>
      </c>
      <c r="L8" s="199">
        <f t="shared" si="1"/>
        <v>87.4</v>
      </c>
      <c r="M8" s="199">
        <f t="shared" si="1"/>
        <v>87.4</v>
      </c>
      <c r="N8" s="199">
        <f t="shared" si="1"/>
        <v>87.4</v>
      </c>
      <c r="O8" s="199">
        <f t="shared" si="1"/>
        <v>116.6</v>
      </c>
      <c r="P8" s="199">
        <f t="shared" si="1"/>
        <v>0</v>
      </c>
      <c r="Q8" s="204" t="e">
        <f>#REF!+Q9</f>
        <v>#REF!</v>
      </c>
      <c r="R8" s="204" t="e">
        <f>#REF!+R9</f>
        <v>#REF!</v>
      </c>
      <c r="S8" s="201"/>
      <c r="T8" s="202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</row>
    <row r="9" spans="1:48" s="211" customFormat="1" ht="38.25" customHeight="1" thickBot="1" x14ac:dyDescent="0.35">
      <c r="A9" s="205"/>
      <c r="B9" s="206"/>
      <c r="C9" s="194" t="s">
        <v>671</v>
      </c>
      <c r="D9" s="207" t="s">
        <v>672</v>
      </c>
      <c r="E9" s="189"/>
      <c r="F9" s="208">
        <f>SUM(G9:P9)</f>
        <v>903.4</v>
      </c>
      <c r="G9" s="209">
        <v>116.6</v>
      </c>
      <c r="H9" s="209">
        <v>116.6</v>
      </c>
      <c r="I9" s="209">
        <v>87.4</v>
      </c>
      <c r="J9" s="209">
        <v>116.6</v>
      </c>
      <c r="K9" s="209">
        <v>87.4</v>
      </c>
      <c r="L9" s="209">
        <v>87.4</v>
      </c>
      <c r="M9" s="209">
        <v>87.4</v>
      </c>
      <c r="N9" s="209">
        <v>87.4</v>
      </c>
      <c r="O9" s="209">
        <v>116.6</v>
      </c>
      <c r="P9" s="209"/>
      <c r="Q9" s="210"/>
      <c r="R9" s="210"/>
      <c r="S9" s="171"/>
      <c r="T9" s="19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</row>
    <row r="10" spans="1:48" s="203" customFormat="1" ht="38.25" customHeight="1" x14ac:dyDescent="0.25">
      <c r="A10" s="192"/>
      <c r="B10" s="193"/>
      <c r="C10" s="212" t="s">
        <v>673</v>
      </c>
      <c r="D10" s="195" t="s">
        <v>20</v>
      </c>
      <c r="E10" s="213"/>
      <c r="F10" s="214">
        <f>SUM(G10:P10)+F22</f>
        <v>25963.5</v>
      </c>
      <c r="G10" s="215">
        <f>G11+G14+G15</f>
        <v>2957.47</v>
      </c>
      <c r="H10" s="215">
        <f t="shared" ref="H10:S10" si="2">H11+H14+H15</f>
        <v>3253.87</v>
      </c>
      <c r="I10" s="215">
        <f t="shared" si="2"/>
        <v>2178.9</v>
      </c>
      <c r="J10" s="215">
        <f t="shared" si="2"/>
        <v>2567.0300000000002</v>
      </c>
      <c r="K10" s="215">
        <f t="shared" si="2"/>
        <v>1838.19</v>
      </c>
      <c r="L10" s="215">
        <f t="shared" si="2"/>
        <v>2234.5700000000002</v>
      </c>
      <c r="M10" s="215">
        <f t="shared" si="2"/>
        <v>2291.7600000000002</v>
      </c>
      <c r="N10" s="215">
        <f t="shared" si="2"/>
        <v>2595.61</v>
      </c>
      <c r="O10" s="215">
        <f t="shared" si="2"/>
        <v>4939.9799999999996</v>
      </c>
      <c r="P10" s="215">
        <f t="shared" si="2"/>
        <v>1106.1199999999999</v>
      </c>
      <c r="Q10" s="215">
        <f t="shared" si="2"/>
        <v>0</v>
      </c>
      <c r="R10" s="215">
        <f t="shared" si="2"/>
        <v>0</v>
      </c>
      <c r="S10" s="215">
        <f t="shared" si="2"/>
        <v>0</v>
      </c>
      <c r="T10" s="202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</row>
    <row r="11" spans="1:48" s="224" customFormat="1" ht="38.25" customHeight="1" x14ac:dyDescent="0.25">
      <c r="A11" s="216"/>
      <c r="B11" s="217"/>
      <c r="C11" s="218" t="s">
        <v>674</v>
      </c>
      <c r="D11" s="219" t="s">
        <v>675</v>
      </c>
      <c r="E11" s="220"/>
      <c r="F11" s="214">
        <f>SUM(G11:P11)</f>
        <v>25963.5</v>
      </c>
      <c r="G11" s="215">
        <f>SUM(G12:G13)</f>
        <v>2957.47</v>
      </c>
      <c r="H11" s="215">
        <f t="shared" ref="H11:P11" si="3">SUM(H12:H13)</f>
        <v>3253.87</v>
      </c>
      <c r="I11" s="215">
        <f t="shared" si="3"/>
        <v>2178.9</v>
      </c>
      <c r="J11" s="215">
        <f t="shared" si="3"/>
        <v>2567.0300000000002</v>
      </c>
      <c r="K11" s="215">
        <f t="shared" si="3"/>
        <v>1838.19</v>
      </c>
      <c r="L11" s="215">
        <f t="shared" si="3"/>
        <v>2234.5700000000002</v>
      </c>
      <c r="M11" s="215">
        <f t="shared" si="3"/>
        <v>2291.7600000000002</v>
      </c>
      <c r="N11" s="215">
        <f t="shared" si="3"/>
        <v>2595.61</v>
      </c>
      <c r="O11" s="215">
        <f t="shared" si="3"/>
        <v>4939.9799999999996</v>
      </c>
      <c r="P11" s="215">
        <f t="shared" si="3"/>
        <v>1106.1199999999999</v>
      </c>
      <c r="Q11" s="221"/>
      <c r="R11" s="221"/>
      <c r="S11" s="222"/>
      <c r="T11" s="223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</row>
    <row r="12" spans="1:48" s="203" customFormat="1" ht="38.25" customHeight="1" thickBot="1" x14ac:dyDescent="0.3">
      <c r="A12" s="192"/>
      <c r="B12" s="193"/>
      <c r="C12" s="194" t="s">
        <v>676</v>
      </c>
      <c r="D12" s="225" t="s">
        <v>677</v>
      </c>
      <c r="E12" s="226">
        <v>20857.12</v>
      </c>
      <c r="F12" s="214">
        <f>SUM(G12:P12)</f>
        <v>20107</v>
      </c>
      <c r="G12" s="227">
        <v>2318.87</v>
      </c>
      <c r="H12" s="227">
        <v>3212.47</v>
      </c>
      <c r="I12" s="227">
        <v>1636.5</v>
      </c>
      <c r="J12" s="227">
        <v>2123.63</v>
      </c>
      <c r="K12" s="227">
        <v>1486.89</v>
      </c>
      <c r="L12" s="227">
        <v>1923.57</v>
      </c>
      <c r="M12" s="227">
        <v>1608.86</v>
      </c>
      <c r="N12" s="228">
        <v>1683.21</v>
      </c>
      <c r="O12" s="228">
        <v>3006.88</v>
      </c>
      <c r="P12" s="228">
        <v>1106.1199999999999</v>
      </c>
      <c r="Q12" s="229"/>
      <c r="R12" s="229"/>
      <c r="S12" s="230"/>
      <c r="T12" s="202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</row>
    <row r="13" spans="1:48" s="203" customFormat="1" ht="38.25" customHeight="1" x14ac:dyDescent="0.25">
      <c r="A13" s="192"/>
      <c r="B13" s="193"/>
      <c r="C13" s="194" t="s">
        <v>678</v>
      </c>
      <c r="D13" s="231" t="s">
        <v>679</v>
      </c>
      <c r="E13" s="196"/>
      <c r="F13" s="197">
        <f>SUM(G13:P13)</f>
        <v>5856.5</v>
      </c>
      <c r="G13" s="280">
        <v>638.6</v>
      </c>
      <c r="H13" s="279">
        <v>41.4</v>
      </c>
      <c r="I13" s="279">
        <v>542.4</v>
      </c>
      <c r="J13" s="279">
        <v>443.4</v>
      </c>
      <c r="K13" s="279">
        <v>351.3</v>
      </c>
      <c r="L13" s="281">
        <v>311</v>
      </c>
      <c r="M13" s="281">
        <v>682.9</v>
      </c>
      <c r="N13" s="281">
        <v>912.4</v>
      </c>
      <c r="O13" s="281">
        <v>1933.1</v>
      </c>
      <c r="P13" s="279"/>
      <c r="Q13" s="232"/>
      <c r="R13" s="233"/>
      <c r="S13" s="201"/>
      <c r="T13" s="202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8" s="224" customFormat="1" ht="76.5" hidden="1" customHeight="1" thickBot="1" x14ac:dyDescent="0.25">
      <c r="A14" s="216"/>
      <c r="B14" s="217"/>
      <c r="C14" s="234" t="s">
        <v>680</v>
      </c>
      <c r="D14" s="235" t="s">
        <v>681</v>
      </c>
      <c r="E14" s="236"/>
      <c r="F14" s="237">
        <f>SUM(G14:P14)</f>
        <v>0</v>
      </c>
      <c r="G14" s="238"/>
      <c r="H14" s="238"/>
      <c r="I14" s="238"/>
      <c r="J14" s="238"/>
      <c r="K14" s="238"/>
      <c r="L14" s="238"/>
      <c r="M14" s="239"/>
      <c r="N14" s="240"/>
      <c r="O14" s="240"/>
      <c r="P14" s="241"/>
      <c r="Q14" s="242"/>
      <c r="R14" s="221"/>
      <c r="S14" s="243"/>
      <c r="T14" s="223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</row>
    <row r="15" spans="1:48" s="222" customFormat="1" ht="52.5" hidden="1" customHeight="1" x14ac:dyDescent="0.2">
      <c r="C15" s="234" t="s">
        <v>682</v>
      </c>
      <c r="D15" s="244" t="s">
        <v>683</v>
      </c>
      <c r="E15" s="236"/>
      <c r="F15" s="245">
        <f>SUM(G15:P15)</f>
        <v>0</v>
      </c>
      <c r="G15" s="238">
        <f>G16+G17+G18+G19+G20</f>
        <v>0</v>
      </c>
      <c r="H15" s="238">
        <f t="shared" ref="H15:P15" si="4">H16+H17+H18+H19+H20</f>
        <v>0</v>
      </c>
      <c r="I15" s="238">
        <f t="shared" si="4"/>
        <v>0</v>
      </c>
      <c r="J15" s="238">
        <f t="shared" si="4"/>
        <v>0</v>
      </c>
      <c r="K15" s="238">
        <f t="shared" si="4"/>
        <v>0</v>
      </c>
      <c r="L15" s="238">
        <f t="shared" si="4"/>
        <v>0</v>
      </c>
      <c r="M15" s="238">
        <f t="shared" si="4"/>
        <v>0</v>
      </c>
      <c r="N15" s="238">
        <f t="shared" si="4"/>
        <v>0</v>
      </c>
      <c r="O15" s="238">
        <f t="shared" si="4"/>
        <v>0</v>
      </c>
      <c r="P15" s="238">
        <f t="shared" si="4"/>
        <v>0</v>
      </c>
      <c r="Q15" s="246"/>
      <c r="R15" s="246"/>
      <c r="S15" s="243"/>
      <c r="T15" s="223"/>
    </row>
    <row r="16" spans="1:48" s="201" customFormat="1" ht="42.75" hidden="1" customHeight="1" x14ac:dyDescent="0.25">
      <c r="C16" s="194" t="s">
        <v>684</v>
      </c>
      <c r="D16" s="247" t="s">
        <v>685</v>
      </c>
      <c r="E16" s="196"/>
      <c r="F16" s="248">
        <f t="shared" ref="F16:F22" si="5">SUM(G16:P16)</f>
        <v>0</v>
      </c>
      <c r="G16" s="249"/>
      <c r="H16" s="249"/>
      <c r="I16" s="249"/>
      <c r="J16" s="249"/>
      <c r="K16" s="249"/>
      <c r="L16" s="249"/>
      <c r="M16" s="249"/>
      <c r="N16" s="250"/>
      <c r="O16" s="250"/>
      <c r="P16" s="251"/>
      <c r="Q16" s="252"/>
      <c r="R16" s="252"/>
      <c r="S16" s="230"/>
      <c r="T16" s="202"/>
    </row>
    <row r="17" spans="3:48" s="201" customFormat="1" ht="61.5" hidden="1" customHeight="1" x14ac:dyDescent="0.25">
      <c r="C17" s="194" t="s">
        <v>686</v>
      </c>
      <c r="D17" s="247" t="s">
        <v>687</v>
      </c>
      <c r="E17" s="196"/>
      <c r="F17" s="248">
        <f>SUM(G17:P17)</f>
        <v>0</v>
      </c>
      <c r="G17" s="249"/>
      <c r="H17" s="249"/>
      <c r="I17" s="249"/>
      <c r="J17" s="249"/>
      <c r="K17" s="249"/>
      <c r="L17" s="249"/>
      <c r="M17" s="249"/>
      <c r="N17" s="250"/>
      <c r="O17" s="250"/>
      <c r="P17" s="251"/>
      <c r="Q17" s="252"/>
      <c r="R17" s="252"/>
      <c r="S17" s="230"/>
      <c r="T17" s="202"/>
    </row>
    <row r="18" spans="3:48" s="201" customFormat="1" ht="40.5" hidden="1" customHeight="1" x14ac:dyDescent="0.25">
      <c r="C18" s="194" t="s">
        <v>688</v>
      </c>
      <c r="D18" s="253" t="s">
        <v>689</v>
      </c>
      <c r="E18" s="196"/>
      <c r="F18" s="248">
        <f t="shared" si="5"/>
        <v>0</v>
      </c>
      <c r="G18" s="249"/>
      <c r="H18" s="249"/>
      <c r="I18" s="249"/>
      <c r="J18" s="249"/>
      <c r="K18" s="249"/>
      <c r="L18" s="249"/>
      <c r="M18" s="249"/>
      <c r="N18" s="250"/>
      <c r="O18" s="250"/>
      <c r="P18" s="251"/>
      <c r="Q18" s="252"/>
      <c r="R18" s="252"/>
      <c r="S18" s="230"/>
      <c r="T18" s="202"/>
    </row>
    <row r="19" spans="3:48" s="201" customFormat="1" ht="41.25" hidden="1" customHeight="1" x14ac:dyDescent="0.25">
      <c r="C19" s="194" t="s">
        <v>688</v>
      </c>
      <c r="D19" s="253" t="s">
        <v>690</v>
      </c>
      <c r="E19" s="196"/>
      <c r="F19" s="248">
        <f t="shared" si="5"/>
        <v>0</v>
      </c>
      <c r="G19" s="249"/>
      <c r="H19" s="249"/>
      <c r="I19" s="249"/>
      <c r="J19" s="249"/>
      <c r="K19" s="249"/>
      <c r="L19" s="249"/>
      <c r="M19" s="249"/>
      <c r="N19" s="250"/>
      <c r="O19" s="250"/>
      <c r="P19" s="251"/>
      <c r="Q19" s="252"/>
      <c r="R19" s="252"/>
      <c r="S19" s="230"/>
      <c r="T19" s="202"/>
    </row>
    <row r="20" spans="3:48" s="201" customFormat="1" ht="26.25" hidden="1" x14ac:dyDescent="0.25">
      <c r="C20" s="194" t="s">
        <v>691</v>
      </c>
      <c r="D20" s="254" t="s">
        <v>692</v>
      </c>
      <c r="E20" s="196"/>
      <c r="F20" s="248">
        <f t="shared" si="5"/>
        <v>0</v>
      </c>
      <c r="G20" s="255"/>
      <c r="H20" s="255"/>
      <c r="I20" s="255"/>
      <c r="J20" s="255"/>
      <c r="K20" s="255"/>
      <c r="L20" s="255"/>
      <c r="M20" s="255"/>
      <c r="N20" s="256"/>
      <c r="O20" s="256"/>
      <c r="P20" s="257"/>
      <c r="Q20" s="252"/>
      <c r="R20" s="252"/>
      <c r="S20" s="230"/>
      <c r="T20" s="202"/>
    </row>
    <row r="21" spans="3:48" s="201" customFormat="1" ht="15.75" hidden="1" x14ac:dyDescent="0.25">
      <c r="C21" s="194"/>
      <c r="D21" s="254"/>
      <c r="E21" s="196"/>
      <c r="F21" s="258">
        <f t="shared" si="5"/>
        <v>0</v>
      </c>
      <c r="G21" s="255"/>
      <c r="H21" s="255"/>
      <c r="I21" s="255"/>
      <c r="J21" s="255"/>
      <c r="K21" s="255"/>
      <c r="L21" s="255"/>
      <c r="M21" s="255"/>
      <c r="N21" s="256"/>
      <c r="O21" s="256"/>
      <c r="P21" s="257"/>
      <c r="Q21" s="252"/>
      <c r="R21" s="252"/>
      <c r="S21" s="230"/>
      <c r="T21" s="202"/>
    </row>
    <row r="22" spans="3:48" s="201" customFormat="1" ht="15.75" hidden="1" x14ac:dyDescent="0.25">
      <c r="C22" s="194" t="s">
        <v>693</v>
      </c>
      <c r="D22" s="247" t="s">
        <v>694</v>
      </c>
      <c r="E22" s="196"/>
      <c r="F22" s="258">
        <f t="shared" si="5"/>
        <v>0</v>
      </c>
      <c r="G22" s="255"/>
      <c r="H22" s="255"/>
      <c r="I22" s="255"/>
      <c r="J22" s="255"/>
      <c r="K22" s="255"/>
      <c r="L22" s="255"/>
      <c r="M22" s="255"/>
      <c r="N22" s="256"/>
      <c r="O22" s="256"/>
      <c r="P22" s="257"/>
      <c r="Q22" s="252"/>
      <c r="R22" s="252"/>
      <c r="S22" s="230"/>
      <c r="T22" s="202"/>
    </row>
    <row r="23" spans="3:48" s="262" customFormat="1" ht="27.75" customHeight="1" x14ac:dyDescent="0.2">
      <c r="C23" s="259"/>
      <c r="D23" s="259" t="s">
        <v>695</v>
      </c>
      <c r="E23" s="259"/>
      <c r="F23" s="260">
        <f>F7+F10</f>
        <v>26866.9</v>
      </c>
      <c r="G23" s="261">
        <f t="shared" ref="G23:P23" si="6">G7+G10</f>
        <v>3074.07</v>
      </c>
      <c r="H23" s="261">
        <f t="shared" si="6"/>
        <v>3370.47</v>
      </c>
      <c r="I23" s="261">
        <f t="shared" si="6"/>
        <v>2266.3000000000002</v>
      </c>
      <c r="J23" s="261">
        <f t="shared" si="6"/>
        <v>2683.63</v>
      </c>
      <c r="K23" s="261">
        <f t="shared" si="6"/>
        <v>1925.59</v>
      </c>
      <c r="L23" s="261">
        <f t="shared" si="6"/>
        <v>2321.9699999999998</v>
      </c>
      <c r="M23" s="261">
        <f t="shared" si="6"/>
        <v>2379.16</v>
      </c>
      <c r="N23" s="261">
        <f t="shared" si="6"/>
        <v>2683.01</v>
      </c>
      <c r="O23" s="261">
        <f t="shared" si="6"/>
        <v>5056.58</v>
      </c>
      <c r="P23" s="261">
        <f t="shared" si="6"/>
        <v>1106.1199999999999</v>
      </c>
    </row>
    <row r="24" spans="3:48" x14ac:dyDescent="0.2">
      <c r="C24" s="263"/>
      <c r="D24" s="263"/>
      <c r="E24" s="263"/>
      <c r="F24" s="264"/>
      <c r="G24" s="264"/>
      <c r="H24" s="263"/>
      <c r="I24" s="263"/>
      <c r="J24" s="263"/>
      <c r="K24" s="263"/>
      <c r="L24" s="263"/>
      <c r="M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</row>
    <row r="25" spans="3:48" x14ac:dyDescent="0.2">
      <c r="F25" s="264"/>
    </row>
    <row r="27" spans="3:48" x14ac:dyDescent="0.2">
      <c r="F27" s="264"/>
    </row>
  </sheetData>
  <mergeCells count="7">
    <mergeCell ref="K1:M1"/>
    <mergeCell ref="N1:P1"/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1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7"/>
  <sheetViews>
    <sheetView tabSelected="1" view="pageBreakPreview" topLeftCell="C1" zoomScale="85" zoomScaleNormal="100" zoomScaleSheetLayoutView="85" workbookViewId="0">
      <selection activeCell="F24" sqref="F24"/>
    </sheetView>
  </sheetViews>
  <sheetFormatPr defaultColWidth="8" defaultRowHeight="12.75" x14ac:dyDescent="0.2"/>
  <cols>
    <col min="1" max="1" width="19" style="263" hidden="1" customWidth="1"/>
    <col min="2" max="2" width="0.28515625" style="263" hidden="1" customWidth="1"/>
    <col min="3" max="3" width="6" style="265" customWidth="1"/>
    <col min="4" max="4" width="55.42578125" style="266" customWidth="1"/>
    <col min="5" max="5" width="8.28515625" style="267" hidden="1" customWidth="1"/>
    <col min="6" max="6" width="18.7109375" style="268" customWidth="1"/>
    <col min="7" max="7" width="13.140625" style="268" customWidth="1"/>
    <col min="8" max="8" width="14.28515625" style="268" customWidth="1"/>
    <col min="9" max="9" width="14" style="268" customWidth="1"/>
    <col min="10" max="10" width="15" style="268" customWidth="1"/>
    <col min="11" max="11" width="16.28515625" style="268" customWidth="1"/>
    <col min="12" max="12" width="17.140625" style="268" customWidth="1"/>
    <col min="13" max="13" width="13.85546875" style="268" customWidth="1"/>
    <col min="14" max="14" width="16" style="263" customWidth="1"/>
    <col min="15" max="15" width="16.140625" style="263" customWidth="1"/>
    <col min="16" max="16" width="14.85546875" style="263" customWidth="1"/>
    <col min="17" max="17" width="15.5703125" style="263" hidden="1" customWidth="1"/>
    <col min="18" max="18" width="13.7109375" style="263" hidden="1" customWidth="1"/>
    <col min="19" max="19" width="10.28515625" style="263" hidden="1" customWidth="1"/>
    <col min="20" max="20" width="12.140625" style="153" customWidth="1"/>
    <col min="21" max="21" width="15.140625" style="153" customWidth="1"/>
    <col min="22" max="48" width="8" style="153" customWidth="1"/>
    <col min="49" max="256" width="8" style="263"/>
    <col min="257" max="257" width="19" style="263" customWidth="1"/>
    <col min="258" max="258" width="0" style="263" hidden="1" customWidth="1"/>
    <col min="259" max="259" width="6" style="263" customWidth="1"/>
    <col min="260" max="260" width="42.140625" style="263" customWidth="1"/>
    <col min="261" max="261" width="0" style="263" hidden="1" customWidth="1"/>
    <col min="262" max="262" width="12.7109375" style="263" customWidth="1"/>
    <col min="263" max="263" width="13.5703125" style="263" customWidth="1"/>
    <col min="264" max="264" width="14" style="263" customWidth="1"/>
    <col min="265" max="265" width="13.85546875" style="263" customWidth="1"/>
    <col min="266" max="266" width="12.5703125" style="263" customWidth="1"/>
    <col min="267" max="269" width="12.7109375" style="263" customWidth="1"/>
    <col min="270" max="275" width="0" style="263" hidden="1" customWidth="1"/>
    <col min="276" max="276" width="12.140625" style="263" customWidth="1"/>
    <col min="277" max="277" width="15.140625" style="263" customWidth="1"/>
    <col min="278" max="304" width="8" style="263" customWidth="1"/>
    <col min="305" max="512" width="8" style="263"/>
    <col min="513" max="513" width="19" style="263" customWidth="1"/>
    <col min="514" max="514" width="0" style="263" hidden="1" customWidth="1"/>
    <col min="515" max="515" width="6" style="263" customWidth="1"/>
    <col min="516" max="516" width="42.140625" style="263" customWidth="1"/>
    <col min="517" max="517" width="0" style="263" hidden="1" customWidth="1"/>
    <col min="518" max="518" width="12.7109375" style="263" customWidth="1"/>
    <col min="519" max="519" width="13.5703125" style="263" customWidth="1"/>
    <col min="520" max="520" width="14" style="263" customWidth="1"/>
    <col min="521" max="521" width="13.85546875" style="263" customWidth="1"/>
    <col min="522" max="522" width="12.5703125" style="263" customWidth="1"/>
    <col min="523" max="525" width="12.7109375" style="263" customWidth="1"/>
    <col min="526" max="531" width="0" style="263" hidden="1" customWidth="1"/>
    <col min="532" max="532" width="12.140625" style="263" customWidth="1"/>
    <col min="533" max="533" width="15.140625" style="263" customWidth="1"/>
    <col min="534" max="560" width="8" style="263" customWidth="1"/>
    <col min="561" max="768" width="8" style="263"/>
    <col min="769" max="769" width="19" style="263" customWidth="1"/>
    <col min="770" max="770" width="0" style="263" hidden="1" customWidth="1"/>
    <col min="771" max="771" width="6" style="263" customWidth="1"/>
    <col min="772" max="772" width="42.140625" style="263" customWidth="1"/>
    <col min="773" max="773" width="0" style="263" hidden="1" customWidth="1"/>
    <col min="774" max="774" width="12.7109375" style="263" customWidth="1"/>
    <col min="775" max="775" width="13.5703125" style="263" customWidth="1"/>
    <col min="776" max="776" width="14" style="263" customWidth="1"/>
    <col min="777" max="777" width="13.85546875" style="263" customWidth="1"/>
    <col min="778" max="778" width="12.5703125" style="263" customWidth="1"/>
    <col min="779" max="781" width="12.7109375" style="263" customWidth="1"/>
    <col min="782" max="787" width="0" style="263" hidden="1" customWidth="1"/>
    <col min="788" max="788" width="12.140625" style="263" customWidth="1"/>
    <col min="789" max="789" width="15.140625" style="263" customWidth="1"/>
    <col min="790" max="816" width="8" style="263" customWidth="1"/>
    <col min="817" max="1024" width="8" style="263"/>
    <col min="1025" max="1025" width="19" style="263" customWidth="1"/>
    <col min="1026" max="1026" width="0" style="263" hidden="1" customWidth="1"/>
    <col min="1027" max="1027" width="6" style="263" customWidth="1"/>
    <col min="1028" max="1028" width="42.140625" style="263" customWidth="1"/>
    <col min="1029" max="1029" width="0" style="263" hidden="1" customWidth="1"/>
    <col min="1030" max="1030" width="12.7109375" style="263" customWidth="1"/>
    <col min="1031" max="1031" width="13.5703125" style="263" customWidth="1"/>
    <col min="1032" max="1032" width="14" style="263" customWidth="1"/>
    <col min="1033" max="1033" width="13.85546875" style="263" customWidth="1"/>
    <col min="1034" max="1034" width="12.5703125" style="263" customWidth="1"/>
    <col min="1035" max="1037" width="12.7109375" style="263" customWidth="1"/>
    <col min="1038" max="1043" width="0" style="263" hidden="1" customWidth="1"/>
    <col min="1044" max="1044" width="12.140625" style="263" customWidth="1"/>
    <col min="1045" max="1045" width="15.140625" style="263" customWidth="1"/>
    <col min="1046" max="1072" width="8" style="263" customWidth="1"/>
    <col min="1073" max="1280" width="8" style="263"/>
    <col min="1281" max="1281" width="19" style="263" customWidth="1"/>
    <col min="1282" max="1282" width="0" style="263" hidden="1" customWidth="1"/>
    <col min="1283" max="1283" width="6" style="263" customWidth="1"/>
    <col min="1284" max="1284" width="42.140625" style="263" customWidth="1"/>
    <col min="1285" max="1285" width="0" style="263" hidden="1" customWidth="1"/>
    <col min="1286" max="1286" width="12.7109375" style="263" customWidth="1"/>
    <col min="1287" max="1287" width="13.5703125" style="263" customWidth="1"/>
    <col min="1288" max="1288" width="14" style="263" customWidth="1"/>
    <col min="1289" max="1289" width="13.85546875" style="263" customWidth="1"/>
    <col min="1290" max="1290" width="12.5703125" style="263" customWidth="1"/>
    <col min="1291" max="1293" width="12.7109375" style="263" customWidth="1"/>
    <col min="1294" max="1299" width="0" style="263" hidden="1" customWidth="1"/>
    <col min="1300" max="1300" width="12.140625" style="263" customWidth="1"/>
    <col min="1301" max="1301" width="15.140625" style="263" customWidth="1"/>
    <col min="1302" max="1328" width="8" style="263" customWidth="1"/>
    <col min="1329" max="1536" width="8" style="263"/>
    <col min="1537" max="1537" width="19" style="263" customWidth="1"/>
    <col min="1538" max="1538" width="0" style="263" hidden="1" customWidth="1"/>
    <col min="1539" max="1539" width="6" style="263" customWidth="1"/>
    <col min="1540" max="1540" width="42.140625" style="263" customWidth="1"/>
    <col min="1541" max="1541" width="0" style="263" hidden="1" customWidth="1"/>
    <col min="1542" max="1542" width="12.7109375" style="263" customWidth="1"/>
    <col min="1543" max="1543" width="13.5703125" style="263" customWidth="1"/>
    <col min="1544" max="1544" width="14" style="263" customWidth="1"/>
    <col min="1545" max="1545" width="13.85546875" style="263" customWidth="1"/>
    <col min="1546" max="1546" width="12.5703125" style="263" customWidth="1"/>
    <col min="1547" max="1549" width="12.7109375" style="263" customWidth="1"/>
    <col min="1550" max="1555" width="0" style="263" hidden="1" customWidth="1"/>
    <col min="1556" max="1556" width="12.140625" style="263" customWidth="1"/>
    <col min="1557" max="1557" width="15.140625" style="263" customWidth="1"/>
    <col min="1558" max="1584" width="8" style="263" customWidth="1"/>
    <col min="1585" max="1792" width="8" style="263"/>
    <col min="1793" max="1793" width="19" style="263" customWidth="1"/>
    <col min="1794" max="1794" width="0" style="263" hidden="1" customWidth="1"/>
    <col min="1795" max="1795" width="6" style="263" customWidth="1"/>
    <col min="1796" max="1796" width="42.140625" style="263" customWidth="1"/>
    <col min="1797" max="1797" width="0" style="263" hidden="1" customWidth="1"/>
    <col min="1798" max="1798" width="12.7109375" style="263" customWidth="1"/>
    <col min="1799" max="1799" width="13.5703125" style="263" customWidth="1"/>
    <col min="1800" max="1800" width="14" style="263" customWidth="1"/>
    <col min="1801" max="1801" width="13.85546875" style="263" customWidth="1"/>
    <col min="1802" max="1802" width="12.5703125" style="263" customWidth="1"/>
    <col min="1803" max="1805" width="12.7109375" style="263" customWidth="1"/>
    <col min="1806" max="1811" width="0" style="263" hidden="1" customWidth="1"/>
    <col min="1812" max="1812" width="12.140625" style="263" customWidth="1"/>
    <col min="1813" max="1813" width="15.140625" style="263" customWidth="1"/>
    <col min="1814" max="1840" width="8" style="263" customWidth="1"/>
    <col min="1841" max="2048" width="8" style="263"/>
    <col min="2049" max="2049" width="19" style="263" customWidth="1"/>
    <col min="2050" max="2050" width="0" style="263" hidden="1" customWidth="1"/>
    <col min="2051" max="2051" width="6" style="263" customWidth="1"/>
    <col min="2052" max="2052" width="42.140625" style="263" customWidth="1"/>
    <col min="2053" max="2053" width="0" style="263" hidden="1" customWidth="1"/>
    <col min="2054" max="2054" width="12.7109375" style="263" customWidth="1"/>
    <col min="2055" max="2055" width="13.5703125" style="263" customWidth="1"/>
    <col min="2056" max="2056" width="14" style="263" customWidth="1"/>
    <col min="2057" max="2057" width="13.85546875" style="263" customWidth="1"/>
    <col min="2058" max="2058" width="12.5703125" style="263" customWidth="1"/>
    <col min="2059" max="2061" width="12.7109375" style="263" customWidth="1"/>
    <col min="2062" max="2067" width="0" style="263" hidden="1" customWidth="1"/>
    <col min="2068" max="2068" width="12.140625" style="263" customWidth="1"/>
    <col min="2069" max="2069" width="15.140625" style="263" customWidth="1"/>
    <col min="2070" max="2096" width="8" style="263" customWidth="1"/>
    <col min="2097" max="2304" width="8" style="263"/>
    <col min="2305" max="2305" width="19" style="263" customWidth="1"/>
    <col min="2306" max="2306" width="0" style="263" hidden="1" customWidth="1"/>
    <col min="2307" max="2307" width="6" style="263" customWidth="1"/>
    <col min="2308" max="2308" width="42.140625" style="263" customWidth="1"/>
    <col min="2309" max="2309" width="0" style="263" hidden="1" customWidth="1"/>
    <col min="2310" max="2310" width="12.7109375" style="263" customWidth="1"/>
    <col min="2311" max="2311" width="13.5703125" style="263" customWidth="1"/>
    <col min="2312" max="2312" width="14" style="263" customWidth="1"/>
    <col min="2313" max="2313" width="13.85546875" style="263" customWidth="1"/>
    <col min="2314" max="2314" width="12.5703125" style="263" customWidth="1"/>
    <col min="2315" max="2317" width="12.7109375" style="263" customWidth="1"/>
    <col min="2318" max="2323" width="0" style="263" hidden="1" customWidth="1"/>
    <col min="2324" max="2324" width="12.140625" style="263" customWidth="1"/>
    <col min="2325" max="2325" width="15.140625" style="263" customWidth="1"/>
    <col min="2326" max="2352" width="8" style="263" customWidth="1"/>
    <col min="2353" max="2560" width="8" style="263"/>
    <col min="2561" max="2561" width="19" style="263" customWidth="1"/>
    <col min="2562" max="2562" width="0" style="263" hidden="1" customWidth="1"/>
    <col min="2563" max="2563" width="6" style="263" customWidth="1"/>
    <col min="2564" max="2564" width="42.140625" style="263" customWidth="1"/>
    <col min="2565" max="2565" width="0" style="263" hidden="1" customWidth="1"/>
    <col min="2566" max="2566" width="12.7109375" style="263" customWidth="1"/>
    <col min="2567" max="2567" width="13.5703125" style="263" customWidth="1"/>
    <col min="2568" max="2568" width="14" style="263" customWidth="1"/>
    <col min="2569" max="2569" width="13.85546875" style="263" customWidth="1"/>
    <col min="2570" max="2570" width="12.5703125" style="263" customWidth="1"/>
    <col min="2571" max="2573" width="12.7109375" style="263" customWidth="1"/>
    <col min="2574" max="2579" width="0" style="263" hidden="1" customWidth="1"/>
    <col min="2580" max="2580" width="12.140625" style="263" customWidth="1"/>
    <col min="2581" max="2581" width="15.140625" style="263" customWidth="1"/>
    <col min="2582" max="2608" width="8" style="263" customWidth="1"/>
    <col min="2609" max="2816" width="8" style="263"/>
    <col min="2817" max="2817" width="19" style="263" customWidth="1"/>
    <col min="2818" max="2818" width="0" style="263" hidden="1" customWidth="1"/>
    <col min="2819" max="2819" width="6" style="263" customWidth="1"/>
    <col min="2820" max="2820" width="42.140625" style="263" customWidth="1"/>
    <col min="2821" max="2821" width="0" style="263" hidden="1" customWidth="1"/>
    <col min="2822" max="2822" width="12.7109375" style="263" customWidth="1"/>
    <col min="2823" max="2823" width="13.5703125" style="263" customWidth="1"/>
    <col min="2824" max="2824" width="14" style="263" customWidth="1"/>
    <col min="2825" max="2825" width="13.85546875" style="263" customWidth="1"/>
    <col min="2826" max="2826" width="12.5703125" style="263" customWidth="1"/>
    <col min="2827" max="2829" width="12.7109375" style="263" customWidth="1"/>
    <col min="2830" max="2835" width="0" style="263" hidden="1" customWidth="1"/>
    <col min="2836" max="2836" width="12.140625" style="263" customWidth="1"/>
    <col min="2837" max="2837" width="15.140625" style="263" customWidth="1"/>
    <col min="2838" max="2864" width="8" style="263" customWidth="1"/>
    <col min="2865" max="3072" width="8" style="263"/>
    <col min="3073" max="3073" width="19" style="263" customWidth="1"/>
    <col min="3074" max="3074" width="0" style="263" hidden="1" customWidth="1"/>
    <col min="3075" max="3075" width="6" style="263" customWidth="1"/>
    <col min="3076" max="3076" width="42.140625" style="263" customWidth="1"/>
    <col min="3077" max="3077" width="0" style="263" hidden="1" customWidth="1"/>
    <col min="3078" max="3078" width="12.7109375" style="263" customWidth="1"/>
    <col min="3079" max="3079" width="13.5703125" style="263" customWidth="1"/>
    <col min="3080" max="3080" width="14" style="263" customWidth="1"/>
    <col min="3081" max="3081" width="13.85546875" style="263" customWidth="1"/>
    <col min="3082" max="3082" width="12.5703125" style="263" customWidth="1"/>
    <col min="3083" max="3085" width="12.7109375" style="263" customWidth="1"/>
    <col min="3086" max="3091" width="0" style="263" hidden="1" customWidth="1"/>
    <col min="3092" max="3092" width="12.140625" style="263" customWidth="1"/>
    <col min="3093" max="3093" width="15.140625" style="263" customWidth="1"/>
    <col min="3094" max="3120" width="8" style="263" customWidth="1"/>
    <col min="3121" max="3328" width="8" style="263"/>
    <col min="3329" max="3329" width="19" style="263" customWidth="1"/>
    <col min="3330" max="3330" width="0" style="263" hidden="1" customWidth="1"/>
    <col min="3331" max="3331" width="6" style="263" customWidth="1"/>
    <col min="3332" max="3332" width="42.140625" style="263" customWidth="1"/>
    <col min="3333" max="3333" width="0" style="263" hidden="1" customWidth="1"/>
    <col min="3334" max="3334" width="12.7109375" style="263" customWidth="1"/>
    <col min="3335" max="3335" width="13.5703125" style="263" customWidth="1"/>
    <col min="3336" max="3336" width="14" style="263" customWidth="1"/>
    <col min="3337" max="3337" width="13.85546875" style="263" customWidth="1"/>
    <col min="3338" max="3338" width="12.5703125" style="263" customWidth="1"/>
    <col min="3339" max="3341" width="12.7109375" style="263" customWidth="1"/>
    <col min="3342" max="3347" width="0" style="263" hidden="1" customWidth="1"/>
    <col min="3348" max="3348" width="12.140625" style="263" customWidth="1"/>
    <col min="3349" max="3349" width="15.140625" style="263" customWidth="1"/>
    <col min="3350" max="3376" width="8" style="263" customWidth="1"/>
    <col min="3377" max="3584" width="8" style="263"/>
    <col min="3585" max="3585" width="19" style="263" customWidth="1"/>
    <col min="3586" max="3586" width="0" style="263" hidden="1" customWidth="1"/>
    <col min="3587" max="3587" width="6" style="263" customWidth="1"/>
    <col min="3588" max="3588" width="42.140625" style="263" customWidth="1"/>
    <col min="3589" max="3589" width="0" style="263" hidden="1" customWidth="1"/>
    <col min="3590" max="3590" width="12.7109375" style="263" customWidth="1"/>
    <col min="3591" max="3591" width="13.5703125" style="263" customWidth="1"/>
    <col min="3592" max="3592" width="14" style="263" customWidth="1"/>
    <col min="3593" max="3593" width="13.85546875" style="263" customWidth="1"/>
    <col min="3594" max="3594" width="12.5703125" style="263" customWidth="1"/>
    <col min="3595" max="3597" width="12.7109375" style="263" customWidth="1"/>
    <col min="3598" max="3603" width="0" style="263" hidden="1" customWidth="1"/>
    <col min="3604" max="3604" width="12.140625" style="263" customWidth="1"/>
    <col min="3605" max="3605" width="15.140625" style="263" customWidth="1"/>
    <col min="3606" max="3632" width="8" style="263" customWidth="1"/>
    <col min="3633" max="3840" width="8" style="263"/>
    <col min="3841" max="3841" width="19" style="263" customWidth="1"/>
    <col min="3842" max="3842" width="0" style="263" hidden="1" customWidth="1"/>
    <col min="3843" max="3843" width="6" style="263" customWidth="1"/>
    <col min="3844" max="3844" width="42.140625" style="263" customWidth="1"/>
    <col min="3845" max="3845" width="0" style="263" hidden="1" customWidth="1"/>
    <col min="3846" max="3846" width="12.7109375" style="263" customWidth="1"/>
    <col min="3847" max="3847" width="13.5703125" style="263" customWidth="1"/>
    <col min="3848" max="3848" width="14" style="263" customWidth="1"/>
    <col min="3849" max="3849" width="13.85546875" style="263" customWidth="1"/>
    <col min="3850" max="3850" width="12.5703125" style="263" customWidth="1"/>
    <col min="3851" max="3853" width="12.7109375" style="263" customWidth="1"/>
    <col min="3854" max="3859" width="0" style="263" hidden="1" customWidth="1"/>
    <col min="3860" max="3860" width="12.140625" style="263" customWidth="1"/>
    <col min="3861" max="3861" width="15.140625" style="263" customWidth="1"/>
    <col min="3862" max="3888" width="8" style="263" customWidth="1"/>
    <col min="3889" max="4096" width="8" style="263"/>
    <col min="4097" max="4097" width="19" style="263" customWidth="1"/>
    <col min="4098" max="4098" width="0" style="263" hidden="1" customWidth="1"/>
    <col min="4099" max="4099" width="6" style="263" customWidth="1"/>
    <col min="4100" max="4100" width="42.140625" style="263" customWidth="1"/>
    <col min="4101" max="4101" width="0" style="263" hidden="1" customWidth="1"/>
    <col min="4102" max="4102" width="12.7109375" style="263" customWidth="1"/>
    <col min="4103" max="4103" width="13.5703125" style="263" customWidth="1"/>
    <col min="4104" max="4104" width="14" style="263" customWidth="1"/>
    <col min="4105" max="4105" width="13.85546875" style="263" customWidth="1"/>
    <col min="4106" max="4106" width="12.5703125" style="263" customWidth="1"/>
    <col min="4107" max="4109" width="12.7109375" style="263" customWidth="1"/>
    <col min="4110" max="4115" width="0" style="263" hidden="1" customWidth="1"/>
    <col min="4116" max="4116" width="12.140625" style="263" customWidth="1"/>
    <col min="4117" max="4117" width="15.140625" style="263" customWidth="1"/>
    <col min="4118" max="4144" width="8" style="263" customWidth="1"/>
    <col min="4145" max="4352" width="8" style="263"/>
    <col min="4353" max="4353" width="19" style="263" customWidth="1"/>
    <col min="4354" max="4354" width="0" style="263" hidden="1" customWidth="1"/>
    <col min="4355" max="4355" width="6" style="263" customWidth="1"/>
    <col min="4356" max="4356" width="42.140625" style="263" customWidth="1"/>
    <col min="4357" max="4357" width="0" style="263" hidden="1" customWidth="1"/>
    <col min="4358" max="4358" width="12.7109375" style="263" customWidth="1"/>
    <col min="4359" max="4359" width="13.5703125" style="263" customWidth="1"/>
    <col min="4360" max="4360" width="14" style="263" customWidth="1"/>
    <col min="4361" max="4361" width="13.85546875" style="263" customWidth="1"/>
    <col min="4362" max="4362" width="12.5703125" style="263" customWidth="1"/>
    <col min="4363" max="4365" width="12.7109375" style="263" customWidth="1"/>
    <col min="4366" max="4371" width="0" style="263" hidden="1" customWidth="1"/>
    <col min="4372" max="4372" width="12.140625" style="263" customWidth="1"/>
    <col min="4373" max="4373" width="15.140625" style="263" customWidth="1"/>
    <col min="4374" max="4400" width="8" style="263" customWidth="1"/>
    <col min="4401" max="4608" width="8" style="263"/>
    <col min="4609" max="4609" width="19" style="263" customWidth="1"/>
    <col min="4610" max="4610" width="0" style="263" hidden="1" customWidth="1"/>
    <col min="4611" max="4611" width="6" style="263" customWidth="1"/>
    <col min="4612" max="4612" width="42.140625" style="263" customWidth="1"/>
    <col min="4613" max="4613" width="0" style="263" hidden="1" customWidth="1"/>
    <col min="4614" max="4614" width="12.7109375" style="263" customWidth="1"/>
    <col min="4615" max="4615" width="13.5703125" style="263" customWidth="1"/>
    <col min="4616" max="4616" width="14" style="263" customWidth="1"/>
    <col min="4617" max="4617" width="13.85546875" style="263" customWidth="1"/>
    <col min="4618" max="4618" width="12.5703125" style="263" customWidth="1"/>
    <col min="4619" max="4621" width="12.7109375" style="263" customWidth="1"/>
    <col min="4622" max="4627" width="0" style="263" hidden="1" customWidth="1"/>
    <col min="4628" max="4628" width="12.140625" style="263" customWidth="1"/>
    <col min="4629" max="4629" width="15.140625" style="263" customWidth="1"/>
    <col min="4630" max="4656" width="8" style="263" customWidth="1"/>
    <col min="4657" max="4864" width="8" style="263"/>
    <col min="4865" max="4865" width="19" style="263" customWidth="1"/>
    <col min="4866" max="4866" width="0" style="263" hidden="1" customWidth="1"/>
    <col min="4867" max="4867" width="6" style="263" customWidth="1"/>
    <col min="4868" max="4868" width="42.140625" style="263" customWidth="1"/>
    <col min="4869" max="4869" width="0" style="263" hidden="1" customWidth="1"/>
    <col min="4870" max="4870" width="12.7109375" style="263" customWidth="1"/>
    <col min="4871" max="4871" width="13.5703125" style="263" customWidth="1"/>
    <col min="4872" max="4872" width="14" style="263" customWidth="1"/>
    <col min="4873" max="4873" width="13.85546875" style="263" customWidth="1"/>
    <col min="4874" max="4874" width="12.5703125" style="263" customWidth="1"/>
    <col min="4875" max="4877" width="12.7109375" style="263" customWidth="1"/>
    <col min="4878" max="4883" width="0" style="263" hidden="1" customWidth="1"/>
    <col min="4884" max="4884" width="12.140625" style="263" customWidth="1"/>
    <col min="4885" max="4885" width="15.140625" style="263" customWidth="1"/>
    <col min="4886" max="4912" width="8" style="263" customWidth="1"/>
    <col min="4913" max="5120" width="8" style="263"/>
    <col min="5121" max="5121" width="19" style="263" customWidth="1"/>
    <col min="5122" max="5122" width="0" style="263" hidden="1" customWidth="1"/>
    <col min="5123" max="5123" width="6" style="263" customWidth="1"/>
    <col min="5124" max="5124" width="42.140625" style="263" customWidth="1"/>
    <col min="5125" max="5125" width="0" style="263" hidden="1" customWidth="1"/>
    <col min="5126" max="5126" width="12.7109375" style="263" customWidth="1"/>
    <col min="5127" max="5127" width="13.5703125" style="263" customWidth="1"/>
    <col min="5128" max="5128" width="14" style="263" customWidth="1"/>
    <col min="5129" max="5129" width="13.85546875" style="263" customWidth="1"/>
    <col min="5130" max="5130" width="12.5703125" style="263" customWidth="1"/>
    <col min="5131" max="5133" width="12.7109375" style="263" customWidth="1"/>
    <col min="5134" max="5139" width="0" style="263" hidden="1" customWidth="1"/>
    <col min="5140" max="5140" width="12.140625" style="263" customWidth="1"/>
    <col min="5141" max="5141" width="15.140625" style="263" customWidth="1"/>
    <col min="5142" max="5168" width="8" style="263" customWidth="1"/>
    <col min="5169" max="5376" width="8" style="263"/>
    <col min="5377" max="5377" width="19" style="263" customWidth="1"/>
    <col min="5378" max="5378" width="0" style="263" hidden="1" customWidth="1"/>
    <col min="5379" max="5379" width="6" style="263" customWidth="1"/>
    <col min="5380" max="5380" width="42.140625" style="263" customWidth="1"/>
    <col min="5381" max="5381" width="0" style="263" hidden="1" customWidth="1"/>
    <col min="5382" max="5382" width="12.7109375" style="263" customWidth="1"/>
    <col min="5383" max="5383" width="13.5703125" style="263" customWidth="1"/>
    <col min="5384" max="5384" width="14" style="263" customWidth="1"/>
    <col min="5385" max="5385" width="13.85546875" style="263" customWidth="1"/>
    <col min="5386" max="5386" width="12.5703125" style="263" customWidth="1"/>
    <col min="5387" max="5389" width="12.7109375" style="263" customWidth="1"/>
    <col min="5390" max="5395" width="0" style="263" hidden="1" customWidth="1"/>
    <col min="5396" max="5396" width="12.140625" style="263" customWidth="1"/>
    <col min="5397" max="5397" width="15.140625" style="263" customWidth="1"/>
    <col min="5398" max="5424" width="8" style="263" customWidth="1"/>
    <col min="5425" max="5632" width="8" style="263"/>
    <col min="5633" max="5633" width="19" style="263" customWidth="1"/>
    <col min="5634" max="5634" width="0" style="263" hidden="1" customWidth="1"/>
    <col min="5635" max="5635" width="6" style="263" customWidth="1"/>
    <col min="5636" max="5636" width="42.140625" style="263" customWidth="1"/>
    <col min="5637" max="5637" width="0" style="263" hidden="1" customWidth="1"/>
    <col min="5638" max="5638" width="12.7109375" style="263" customWidth="1"/>
    <col min="5639" max="5639" width="13.5703125" style="263" customWidth="1"/>
    <col min="5640" max="5640" width="14" style="263" customWidth="1"/>
    <col min="5641" max="5641" width="13.85546875" style="263" customWidth="1"/>
    <col min="5642" max="5642" width="12.5703125" style="263" customWidth="1"/>
    <col min="5643" max="5645" width="12.7109375" style="263" customWidth="1"/>
    <col min="5646" max="5651" width="0" style="263" hidden="1" customWidth="1"/>
    <col min="5652" max="5652" width="12.140625" style="263" customWidth="1"/>
    <col min="5653" max="5653" width="15.140625" style="263" customWidth="1"/>
    <col min="5654" max="5680" width="8" style="263" customWidth="1"/>
    <col min="5681" max="5888" width="8" style="263"/>
    <col min="5889" max="5889" width="19" style="263" customWidth="1"/>
    <col min="5890" max="5890" width="0" style="263" hidden="1" customWidth="1"/>
    <col min="5891" max="5891" width="6" style="263" customWidth="1"/>
    <col min="5892" max="5892" width="42.140625" style="263" customWidth="1"/>
    <col min="5893" max="5893" width="0" style="263" hidden="1" customWidth="1"/>
    <col min="5894" max="5894" width="12.7109375" style="263" customWidth="1"/>
    <col min="5895" max="5895" width="13.5703125" style="263" customWidth="1"/>
    <col min="5896" max="5896" width="14" style="263" customWidth="1"/>
    <col min="5897" max="5897" width="13.85546875" style="263" customWidth="1"/>
    <col min="5898" max="5898" width="12.5703125" style="263" customWidth="1"/>
    <col min="5899" max="5901" width="12.7109375" style="263" customWidth="1"/>
    <col min="5902" max="5907" width="0" style="263" hidden="1" customWidth="1"/>
    <col min="5908" max="5908" width="12.140625" style="263" customWidth="1"/>
    <col min="5909" max="5909" width="15.140625" style="263" customWidth="1"/>
    <col min="5910" max="5936" width="8" style="263" customWidth="1"/>
    <col min="5937" max="6144" width="8" style="263"/>
    <col min="6145" max="6145" width="19" style="263" customWidth="1"/>
    <col min="6146" max="6146" width="0" style="263" hidden="1" customWidth="1"/>
    <col min="6147" max="6147" width="6" style="263" customWidth="1"/>
    <col min="6148" max="6148" width="42.140625" style="263" customWidth="1"/>
    <col min="6149" max="6149" width="0" style="263" hidden="1" customWidth="1"/>
    <col min="6150" max="6150" width="12.7109375" style="263" customWidth="1"/>
    <col min="6151" max="6151" width="13.5703125" style="263" customWidth="1"/>
    <col min="6152" max="6152" width="14" style="263" customWidth="1"/>
    <col min="6153" max="6153" width="13.85546875" style="263" customWidth="1"/>
    <col min="6154" max="6154" width="12.5703125" style="263" customWidth="1"/>
    <col min="6155" max="6157" width="12.7109375" style="263" customWidth="1"/>
    <col min="6158" max="6163" width="0" style="263" hidden="1" customWidth="1"/>
    <col min="6164" max="6164" width="12.140625" style="263" customWidth="1"/>
    <col min="6165" max="6165" width="15.140625" style="263" customWidth="1"/>
    <col min="6166" max="6192" width="8" style="263" customWidth="1"/>
    <col min="6193" max="6400" width="8" style="263"/>
    <col min="6401" max="6401" width="19" style="263" customWidth="1"/>
    <col min="6402" max="6402" width="0" style="263" hidden="1" customWidth="1"/>
    <col min="6403" max="6403" width="6" style="263" customWidth="1"/>
    <col min="6404" max="6404" width="42.140625" style="263" customWidth="1"/>
    <col min="6405" max="6405" width="0" style="263" hidden="1" customWidth="1"/>
    <col min="6406" max="6406" width="12.7109375" style="263" customWidth="1"/>
    <col min="6407" max="6407" width="13.5703125" style="263" customWidth="1"/>
    <col min="6408" max="6408" width="14" style="263" customWidth="1"/>
    <col min="6409" max="6409" width="13.85546875" style="263" customWidth="1"/>
    <col min="6410" max="6410" width="12.5703125" style="263" customWidth="1"/>
    <col min="6411" max="6413" width="12.7109375" style="263" customWidth="1"/>
    <col min="6414" max="6419" width="0" style="263" hidden="1" customWidth="1"/>
    <col min="6420" max="6420" width="12.140625" style="263" customWidth="1"/>
    <col min="6421" max="6421" width="15.140625" style="263" customWidth="1"/>
    <col min="6422" max="6448" width="8" style="263" customWidth="1"/>
    <col min="6449" max="6656" width="8" style="263"/>
    <col min="6657" max="6657" width="19" style="263" customWidth="1"/>
    <col min="6658" max="6658" width="0" style="263" hidden="1" customWidth="1"/>
    <col min="6659" max="6659" width="6" style="263" customWidth="1"/>
    <col min="6660" max="6660" width="42.140625" style="263" customWidth="1"/>
    <col min="6661" max="6661" width="0" style="263" hidden="1" customWidth="1"/>
    <col min="6662" max="6662" width="12.7109375" style="263" customWidth="1"/>
    <col min="6663" max="6663" width="13.5703125" style="263" customWidth="1"/>
    <col min="6664" max="6664" width="14" style="263" customWidth="1"/>
    <col min="6665" max="6665" width="13.85546875" style="263" customWidth="1"/>
    <col min="6666" max="6666" width="12.5703125" style="263" customWidth="1"/>
    <col min="6667" max="6669" width="12.7109375" style="263" customWidth="1"/>
    <col min="6670" max="6675" width="0" style="263" hidden="1" customWidth="1"/>
    <col min="6676" max="6676" width="12.140625" style="263" customWidth="1"/>
    <col min="6677" max="6677" width="15.140625" style="263" customWidth="1"/>
    <col min="6678" max="6704" width="8" style="263" customWidth="1"/>
    <col min="6705" max="6912" width="8" style="263"/>
    <col min="6913" max="6913" width="19" style="263" customWidth="1"/>
    <col min="6914" max="6914" width="0" style="263" hidden="1" customWidth="1"/>
    <col min="6915" max="6915" width="6" style="263" customWidth="1"/>
    <col min="6916" max="6916" width="42.140625" style="263" customWidth="1"/>
    <col min="6917" max="6917" width="0" style="263" hidden="1" customWidth="1"/>
    <col min="6918" max="6918" width="12.7109375" style="263" customWidth="1"/>
    <col min="6919" max="6919" width="13.5703125" style="263" customWidth="1"/>
    <col min="6920" max="6920" width="14" style="263" customWidth="1"/>
    <col min="6921" max="6921" width="13.85546875" style="263" customWidth="1"/>
    <col min="6922" max="6922" width="12.5703125" style="263" customWidth="1"/>
    <col min="6923" max="6925" width="12.7109375" style="263" customWidth="1"/>
    <col min="6926" max="6931" width="0" style="263" hidden="1" customWidth="1"/>
    <col min="6932" max="6932" width="12.140625" style="263" customWidth="1"/>
    <col min="6933" max="6933" width="15.140625" style="263" customWidth="1"/>
    <col min="6934" max="6960" width="8" style="263" customWidth="1"/>
    <col min="6961" max="7168" width="8" style="263"/>
    <col min="7169" max="7169" width="19" style="263" customWidth="1"/>
    <col min="7170" max="7170" width="0" style="263" hidden="1" customWidth="1"/>
    <col min="7171" max="7171" width="6" style="263" customWidth="1"/>
    <col min="7172" max="7172" width="42.140625" style="263" customWidth="1"/>
    <col min="7173" max="7173" width="0" style="263" hidden="1" customWidth="1"/>
    <col min="7174" max="7174" width="12.7109375" style="263" customWidth="1"/>
    <col min="7175" max="7175" width="13.5703125" style="263" customWidth="1"/>
    <col min="7176" max="7176" width="14" style="263" customWidth="1"/>
    <col min="7177" max="7177" width="13.85546875" style="263" customWidth="1"/>
    <col min="7178" max="7178" width="12.5703125" style="263" customWidth="1"/>
    <col min="7179" max="7181" width="12.7109375" style="263" customWidth="1"/>
    <col min="7182" max="7187" width="0" style="263" hidden="1" customWidth="1"/>
    <col min="7188" max="7188" width="12.140625" style="263" customWidth="1"/>
    <col min="7189" max="7189" width="15.140625" style="263" customWidth="1"/>
    <col min="7190" max="7216" width="8" style="263" customWidth="1"/>
    <col min="7217" max="7424" width="8" style="263"/>
    <col min="7425" max="7425" width="19" style="263" customWidth="1"/>
    <col min="7426" max="7426" width="0" style="263" hidden="1" customWidth="1"/>
    <col min="7427" max="7427" width="6" style="263" customWidth="1"/>
    <col min="7428" max="7428" width="42.140625" style="263" customWidth="1"/>
    <col min="7429" max="7429" width="0" style="263" hidden="1" customWidth="1"/>
    <col min="7430" max="7430" width="12.7109375" style="263" customWidth="1"/>
    <col min="7431" max="7431" width="13.5703125" style="263" customWidth="1"/>
    <col min="7432" max="7432" width="14" style="263" customWidth="1"/>
    <col min="7433" max="7433" width="13.85546875" style="263" customWidth="1"/>
    <col min="7434" max="7434" width="12.5703125" style="263" customWidth="1"/>
    <col min="7435" max="7437" width="12.7109375" style="263" customWidth="1"/>
    <col min="7438" max="7443" width="0" style="263" hidden="1" customWidth="1"/>
    <col min="7444" max="7444" width="12.140625" style="263" customWidth="1"/>
    <col min="7445" max="7445" width="15.140625" style="263" customWidth="1"/>
    <col min="7446" max="7472" width="8" style="263" customWidth="1"/>
    <col min="7473" max="7680" width="8" style="263"/>
    <col min="7681" max="7681" width="19" style="263" customWidth="1"/>
    <col min="7682" max="7682" width="0" style="263" hidden="1" customWidth="1"/>
    <col min="7683" max="7683" width="6" style="263" customWidth="1"/>
    <col min="7684" max="7684" width="42.140625" style="263" customWidth="1"/>
    <col min="7685" max="7685" width="0" style="263" hidden="1" customWidth="1"/>
    <col min="7686" max="7686" width="12.7109375" style="263" customWidth="1"/>
    <col min="7687" max="7687" width="13.5703125" style="263" customWidth="1"/>
    <col min="7688" max="7688" width="14" style="263" customWidth="1"/>
    <col min="7689" max="7689" width="13.85546875" style="263" customWidth="1"/>
    <col min="7690" max="7690" width="12.5703125" style="263" customWidth="1"/>
    <col min="7691" max="7693" width="12.7109375" style="263" customWidth="1"/>
    <col min="7694" max="7699" width="0" style="263" hidden="1" customWidth="1"/>
    <col min="7700" max="7700" width="12.140625" style="263" customWidth="1"/>
    <col min="7701" max="7701" width="15.140625" style="263" customWidth="1"/>
    <col min="7702" max="7728" width="8" style="263" customWidth="1"/>
    <col min="7729" max="7936" width="8" style="263"/>
    <col min="7937" max="7937" width="19" style="263" customWidth="1"/>
    <col min="7938" max="7938" width="0" style="263" hidden="1" customWidth="1"/>
    <col min="7939" max="7939" width="6" style="263" customWidth="1"/>
    <col min="7940" max="7940" width="42.140625" style="263" customWidth="1"/>
    <col min="7941" max="7941" width="0" style="263" hidden="1" customWidth="1"/>
    <col min="7942" max="7942" width="12.7109375" style="263" customWidth="1"/>
    <col min="7943" max="7943" width="13.5703125" style="263" customWidth="1"/>
    <col min="7944" max="7944" width="14" style="263" customWidth="1"/>
    <col min="7945" max="7945" width="13.85546875" style="263" customWidth="1"/>
    <col min="7946" max="7946" width="12.5703125" style="263" customWidth="1"/>
    <col min="7947" max="7949" width="12.7109375" style="263" customWidth="1"/>
    <col min="7950" max="7955" width="0" style="263" hidden="1" customWidth="1"/>
    <col min="7956" max="7956" width="12.140625" style="263" customWidth="1"/>
    <col min="7957" max="7957" width="15.140625" style="263" customWidth="1"/>
    <col min="7958" max="7984" width="8" style="263" customWidth="1"/>
    <col min="7985" max="8192" width="8" style="263"/>
    <col min="8193" max="8193" width="19" style="263" customWidth="1"/>
    <col min="8194" max="8194" width="0" style="263" hidden="1" customWidth="1"/>
    <col min="8195" max="8195" width="6" style="263" customWidth="1"/>
    <col min="8196" max="8196" width="42.140625" style="263" customWidth="1"/>
    <col min="8197" max="8197" width="0" style="263" hidden="1" customWidth="1"/>
    <col min="8198" max="8198" width="12.7109375" style="263" customWidth="1"/>
    <col min="8199" max="8199" width="13.5703125" style="263" customWidth="1"/>
    <col min="8200" max="8200" width="14" style="263" customWidth="1"/>
    <col min="8201" max="8201" width="13.85546875" style="263" customWidth="1"/>
    <col min="8202" max="8202" width="12.5703125" style="263" customWidth="1"/>
    <col min="8203" max="8205" width="12.7109375" style="263" customWidth="1"/>
    <col min="8206" max="8211" width="0" style="263" hidden="1" customWidth="1"/>
    <col min="8212" max="8212" width="12.140625" style="263" customWidth="1"/>
    <col min="8213" max="8213" width="15.140625" style="263" customWidth="1"/>
    <col min="8214" max="8240" width="8" style="263" customWidth="1"/>
    <col min="8241" max="8448" width="8" style="263"/>
    <col min="8449" max="8449" width="19" style="263" customWidth="1"/>
    <col min="8450" max="8450" width="0" style="263" hidden="1" customWidth="1"/>
    <col min="8451" max="8451" width="6" style="263" customWidth="1"/>
    <col min="8452" max="8452" width="42.140625" style="263" customWidth="1"/>
    <col min="8453" max="8453" width="0" style="263" hidden="1" customWidth="1"/>
    <col min="8454" max="8454" width="12.7109375" style="263" customWidth="1"/>
    <col min="8455" max="8455" width="13.5703125" style="263" customWidth="1"/>
    <col min="8456" max="8456" width="14" style="263" customWidth="1"/>
    <col min="8457" max="8457" width="13.85546875" style="263" customWidth="1"/>
    <col min="8458" max="8458" width="12.5703125" style="263" customWidth="1"/>
    <col min="8459" max="8461" width="12.7109375" style="263" customWidth="1"/>
    <col min="8462" max="8467" width="0" style="263" hidden="1" customWidth="1"/>
    <col min="8468" max="8468" width="12.140625" style="263" customWidth="1"/>
    <col min="8469" max="8469" width="15.140625" style="263" customWidth="1"/>
    <col min="8470" max="8496" width="8" style="263" customWidth="1"/>
    <col min="8497" max="8704" width="8" style="263"/>
    <col min="8705" max="8705" width="19" style="263" customWidth="1"/>
    <col min="8706" max="8706" width="0" style="263" hidden="1" customWidth="1"/>
    <col min="8707" max="8707" width="6" style="263" customWidth="1"/>
    <col min="8708" max="8708" width="42.140625" style="263" customWidth="1"/>
    <col min="8709" max="8709" width="0" style="263" hidden="1" customWidth="1"/>
    <col min="8710" max="8710" width="12.7109375" style="263" customWidth="1"/>
    <col min="8711" max="8711" width="13.5703125" style="263" customWidth="1"/>
    <col min="8712" max="8712" width="14" style="263" customWidth="1"/>
    <col min="8713" max="8713" width="13.85546875" style="263" customWidth="1"/>
    <col min="8714" max="8714" width="12.5703125" style="263" customWidth="1"/>
    <col min="8715" max="8717" width="12.7109375" style="263" customWidth="1"/>
    <col min="8718" max="8723" width="0" style="263" hidden="1" customWidth="1"/>
    <col min="8724" max="8724" width="12.140625" style="263" customWidth="1"/>
    <col min="8725" max="8725" width="15.140625" style="263" customWidth="1"/>
    <col min="8726" max="8752" width="8" style="263" customWidth="1"/>
    <col min="8753" max="8960" width="8" style="263"/>
    <col min="8961" max="8961" width="19" style="263" customWidth="1"/>
    <col min="8962" max="8962" width="0" style="263" hidden="1" customWidth="1"/>
    <col min="8963" max="8963" width="6" style="263" customWidth="1"/>
    <col min="8964" max="8964" width="42.140625" style="263" customWidth="1"/>
    <col min="8965" max="8965" width="0" style="263" hidden="1" customWidth="1"/>
    <col min="8966" max="8966" width="12.7109375" style="263" customWidth="1"/>
    <col min="8967" max="8967" width="13.5703125" style="263" customWidth="1"/>
    <col min="8968" max="8968" width="14" style="263" customWidth="1"/>
    <col min="8969" max="8969" width="13.85546875" style="263" customWidth="1"/>
    <col min="8970" max="8970" width="12.5703125" style="263" customWidth="1"/>
    <col min="8971" max="8973" width="12.7109375" style="263" customWidth="1"/>
    <col min="8974" max="8979" width="0" style="263" hidden="1" customWidth="1"/>
    <col min="8980" max="8980" width="12.140625" style="263" customWidth="1"/>
    <col min="8981" max="8981" width="15.140625" style="263" customWidth="1"/>
    <col min="8982" max="9008" width="8" style="263" customWidth="1"/>
    <col min="9009" max="9216" width="8" style="263"/>
    <col min="9217" max="9217" width="19" style="263" customWidth="1"/>
    <col min="9218" max="9218" width="0" style="263" hidden="1" customWidth="1"/>
    <col min="9219" max="9219" width="6" style="263" customWidth="1"/>
    <col min="9220" max="9220" width="42.140625" style="263" customWidth="1"/>
    <col min="9221" max="9221" width="0" style="263" hidden="1" customWidth="1"/>
    <col min="9222" max="9222" width="12.7109375" style="263" customWidth="1"/>
    <col min="9223" max="9223" width="13.5703125" style="263" customWidth="1"/>
    <col min="9224" max="9224" width="14" style="263" customWidth="1"/>
    <col min="9225" max="9225" width="13.85546875" style="263" customWidth="1"/>
    <col min="9226" max="9226" width="12.5703125" style="263" customWidth="1"/>
    <col min="9227" max="9229" width="12.7109375" style="263" customWidth="1"/>
    <col min="9230" max="9235" width="0" style="263" hidden="1" customWidth="1"/>
    <col min="9236" max="9236" width="12.140625" style="263" customWidth="1"/>
    <col min="9237" max="9237" width="15.140625" style="263" customWidth="1"/>
    <col min="9238" max="9264" width="8" style="263" customWidth="1"/>
    <col min="9265" max="9472" width="8" style="263"/>
    <col min="9473" max="9473" width="19" style="263" customWidth="1"/>
    <col min="9474" max="9474" width="0" style="263" hidden="1" customWidth="1"/>
    <col min="9475" max="9475" width="6" style="263" customWidth="1"/>
    <col min="9476" max="9476" width="42.140625" style="263" customWidth="1"/>
    <col min="9477" max="9477" width="0" style="263" hidden="1" customWidth="1"/>
    <col min="9478" max="9478" width="12.7109375" style="263" customWidth="1"/>
    <col min="9479" max="9479" width="13.5703125" style="263" customWidth="1"/>
    <col min="9480" max="9480" width="14" style="263" customWidth="1"/>
    <col min="9481" max="9481" width="13.85546875" style="263" customWidth="1"/>
    <col min="9482" max="9482" width="12.5703125" style="263" customWidth="1"/>
    <col min="9483" max="9485" width="12.7109375" style="263" customWidth="1"/>
    <col min="9486" max="9491" width="0" style="263" hidden="1" customWidth="1"/>
    <col min="9492" max="9492" width="12.140625" style="263" customWidth="1"/>
    <col min="9493" max="9493" width="15.140625" style="263" customWidth="1"/>
    <col min="9494" max="9520" width="8" style="263" customWidth="1"/>
    <col min="9521" max="9728" width="8" style="263"/>
    <col min="9729" max="9729" width="19" style="263" customWidth="1"/>
    <col min="9730" max="9730" width="0" style="263" hidden="1" customWidth="1"/>
    <col min="9731" max="9731" width="6" style="263" customWidth="1"/>
    <col min="9732" max="9732" width="42.140625" style="263" customWidth="1"/>
    <col min="9733" max="9733" width="0" style="263" hidden="1" customWidth="1"/>
    <col min="9734" max="9734" width="12.7109375" style="263" customWidth="1"/>
    <col min="9735" max="9735" width="13.5703125" style="263" customWidth="1"/>
    <col min="9736" max="9736" width="14" style="263" customWidth="1"/>
    <col min="9737" max="9737" width="13.85546875" style="263" customWidth="1"/>
    <col min="9738" max="9738" width="12.5703125" style="263" customWidth="1"/>
    <col min="9739" max="9741" width="12.7109375" style="263" customWidth="1"/>
    <col min="9742" max="9747" width="0" style="263" hidden="1" customWidth="1"/>
    <col min="9748" max="9748" width="12.140625" style="263" customWidth="1"/>
    <col min="9749" max="9749" width="15.140625" style="263" customWidth="1"/>
    <col min="9750" max="9776" width="8" style="263" customWidth="1"/>
    <col min="9777" max="9984" width="8" style="263"/>
    <col min="9985" max="9985" width="19" style="263" customWidth="1"/>
    <col min="9986" max="9986" width="0" style="263" hidden="1" customWidth="1"/>
    <col min="9987" max="9987" width="6" style="263" customWidth="1"/>
    <col min="9988" max="9988" width="42.140625" style="263" customWidth="1"/>
    <col min="9989" max="9989" width="0" style="263" hidden="1" customWidth="1"/>
    <col min="9990" max="9990" width="12.7109375" style="263" customWidth="1"/>
    <col min="9991" max="9991" width="13.5703125" style="263" customWidth="1"/>
    <col min="9992" max="9992" width="14" style="263" customWidth="1"/>
    <col min="9993" max="9993" width="13.85546875" style="263" customWidth="1"/>
    <col min="9994" max="9994" width="12.5703125" style="263" customWidth="1"/>
    <col min="9995" max="9997" width="12.7109375" style="263" customWidth="1"/>
    <col min="9998" max="10003" width="0" style="263" hidden="1" customWidth="1"/>
    <col min="10004" max="10004" width="12.140625" style="263" customWidth="1"/>
    <col min="10005" max="10005" width="15.140625" style="263" customWidth="1"/>
    <col min="10006" max="10032" width="8" style="263" customWidth="1"/>
    <col min="10033" max="10240" width="8" style="263"/>
    <col min="10241" max="10241" width="19" style="263" customWidth="1"/>
    <col min="10242" max="10242" width="0" style="263" hidden="1" customWidth="1"/>
    <col min="10243" max="10243" width="6" style="263" customWidth="1"/>
    <col min="10244" max="10244" width="42.140625" style="263" customWidth="1"/>
    <col min="10245" max="10245" width="0" style="263" hidden="1" customWidth="1"/>
    <col min="10246" max="10246" width="12.7109375" style="263" customWidth="1"/>
    <col min="10247" max="10247" width="13.5703125" style="263" customWidth="1"/>
    <col min="10248" max="10248" width="14" style="263" customWidth="1"/>
    <col min="10249" max="10249" width="13.85546875" style="263" customWidth="1"/>
    <col min="10250" max="10250" width="12.5703125" style="263" customWidth="1"/>
    <col min="10251" max="10253" width="12.7109375" style="263" customWidth="1"/>
    <col min="10254" max="10259" width="0" style="263" hidden="1" customWidth="1"/>
    <col min="10260" max="10260" width="12.140625" style="263" customWidth="1"/>
    <col min="10261" max="10261" width="15.140625" style="263" customWidth="1"/>
    <col min="10262" max="10288" width="8" style="263" customWidth="1"/>
    <col min="10289" max="10496" width="8" style="263"/>
    <col min="10497" max="10497" width="19" style="263" customWidth="1"/>
    <col min="10498" max="10498" width="0" style="263" hidden="1" customWidth="1"/>
    <col min="10499" max="10499" width="6" style="263" customWidth="1"/>
    <col min="10500" max="10500" width="42.140625" style="263" customWidth="1"/>
    <col min="10501" max="10501" width="0" style="263" hidden="1" customWidth="1"/>
    <col min="10502" max="10502" width="12.7109375" style="263" customWidth="1"/>
    <col min="10503" max="10503" width="13.5703125" style="263" customWidth="1"/>
    <col min="10504" max="10504" width="14" style="263" customWidth="1"/>
    <col min="10505" max="10505" width="13.85546875" style="263" customWidth="1"/>
    <col min="10506" max="10506" width="12.5703125" style="263" customWidth="1"/>
    <col min="10507" max="10509" width="12.7109375" style="263" customWidth="1"/>
    <col min="10510" max="10515" width="0" style="263" hidden="1" customWidth="1"/>
    <col min="10516" max="10516" width="12.140625" style="263" customWidth="1"/>
    <col min="10517" max="10517" width="15.140625" style="263" customWidth="1"/>
    <col min="10518" max="10544" width="8" style="263" customWidth="1"/>
    <col min="10545" max="10752" width="8" style="263"/>
    <col min="10753" max="10753" width="19" style="263" customWidth="1"/>
    <col min="10754" max="10754" width="0" style="263" hidden="1" customWidth="1"/>
    <col min="10755" max="10755" width="6" style="263" customWidth="1"/>
    <col min="10756" max="10756" width="42.140625" style="263" customWidth="1"/>
    <col min="10757" max="10757" width="0" style="263" hidden="1" customWidth="1"/>
    <col min="10758" max="10758" width="12.7109375" style="263" customWidth="1"/>
    <col min="10759" max="10759" width="13.5703125" style="263" customWidth="1"/>
    <col min="10760" max="10760" width="14" style="263" customWidth="1"/>
    <col min="10761" max="10761" width="13.85546875" style="263" customWidth="1"/>
    <col min="10762" max="10762" width="12.5703125" style="263" customWidth="1"/>
    <col min="10763" max="10765" width="12.7109375" style="263" customWidth="1"/>
    <col min="10766" max="10771" width="0" style="263" hidden="1" customWidth="1"/>
    <col min="10772" max="10772" width="12.140625" style="263" customWidth="1"/>
    <col min="10773" max="10773" width="15.140625" style="263" customWidth="1"/>
    <col min="10774" max="10800" width="8" style="263" customWidth="1"/>
    <col min="10801" max="11008" width="8" style="263"/>
    <col min="11009" max="11009" width="19" style="263" customWidth="1"/>
    <col min="11010" max="11010" width="0" style="263" hidden="1" customWidth="1"/>
    <col min="11011" max="11011" width="6" style="263" customWidth="1"/>
    <col min="11012" max="11012" width="42.140625" style="263" customWidth="1"/>
    <col min="11013" max="11013" width="0" style="263" hidden="1" customWidth="1"/>
    <col min="11014" max="11014" width="12.7109375" style="263" customWidth="1"/>
    <col min="11015" max="11015" width="13.5703125" style="263" customWidth="1"/>
    <col min="11016" max="11016" width="14" style="263" customWidth="1"/>
    <col min="11017" max="11017" width="13.85546875" style="263" customWidth="1"/>
    <col min="11018" max="11018" width="12.5703125" style="263" customWidth="1"/>
    <col min="11019" max="11021" width="12.7109375" style="263" customWidth="1"/>
    <col min="11022" max="11027" width="0" style="263" hidden="1" customWidth="1"/>
    <col min="11028" max="11028" width="12.140625" style="263" customWidth="1"/>
    <col min="11029" max="11029" width="15.140625" style="263" customWidth="1"/>
    <col min="11030" max="11056" width="8" style="263" customWidth="1"/>
    <col min="11057" max="11264" width="8" style="263"/>
    <col min="11265" max="11265" width="19" style="263" customWidth="1"/>
    <col min="11266" max="11266" width="0" style="263" hidden="1" customWidth="1"/>
    <col min="11267" max="11267" width="6" style="263" customWidth="1"/>
    <col min="11268" max="11268" width="42.140625" style="263" customWidth="1"/>
    <col min="11269" max="11269" width="0" style="263" hidden="1" customWidth="1"/>
    <col min="11270" max="11270" width="12.7109375" style="263" customWidth="1"/>
    <col min="11271" max="11271" width="13.5703125" style="263" customWidth="1"/>
    <col min="11272" max="11272" width="14" style="263" customWidth="1"/>
    <col min="11273" max="11273" width="13.85546875" style="263" customWidth="1"/>
    <col min="11274" max="11274" width="12.5703125" style="263" customWidth="1"/>
    <col min="11275" max="11277" width="12.7109375" style="263" customWidth="1"/>
    <col min="11278" max="11283" width="0" style="263" hidden="1" customWidth="1"/>
    <col min="11284" max="11284" width="12.140625" style="263" customWidth="1"/>
    <col min="11285" max="11285" width="15.140625" style="263" customWidth="1"/>
    <col min="11286" max="11312" width="8" style="263" customWidth="1"/>
    <col min="11313" max="11520" width="8" style="263"/>
    <col min="11521" max="11521" width="19" style="263" customWidth="1"/>
    <col min="11522" max="11522" width="0" style="263" hidden="1" customWidth="1"/>
    <col min="11523" max="11523" width="6" style="263" customWidth="1"/>
    <col min="11524" max="11524" width="42.140625" style="263" customWidth="1"/>
    <col min="11525" max="11525" width="0" style="263" hidden="1" customWidth="1"/>
    <col min="11526" max="11526" width="12.7109375" style="263" customWidth="1"/>
    <col min="11527" max="11527" width="13.5703125" style="263" customWidth="1"/>
    <col min="11528" max="11528" width="14" style="263" customWidth="1"/>
    <col min="11529" max="11529" width="13.85546875" style="263" customWidth="1"/>
    <col min="11530" max="11530" width="12.5703125" style="263" customWidth="1"/>
    <col min="11531" max="11533" width="12.7109375" style="263" customWidth="1"/>
    <col min="11534" max="11539" width="0" style="263" hidden="1" customWidth="1"/>
    <col min="11540" max="11540" width="12.140625" style="263" customWidth="1"/>
    <col min="11541" max="11541" width="15.140625" style="263" customWidth="1"/>
    <col min="11542" max="11568" width="8" style="263" customWidth="1"/>
    <col min="11569" max="11776" width="8" style="263"/>
    <col min="11777" max="11777" width="19" style="263" customWidth="1"/>
    <col min="11778" max="11778" width="0" style="263" hidden="1" customWidth="1"/>
    <col min="11779" max="11779" width="6" style="263" customWidth="1"/>
    <col min="11780" max="11780" width="42.140625" style="263" customWidth="1"/>
    <col min="11781" max="11781" width="0" style="263" hidden="1" customWidth="1"/>
    <col min="11782" max="11782" width="12.7109375" style="263" customWidth="1"/>
    <col min="11783" max="11783" width="13.5703125" style="263" customWidth="1"/>
    <col min="11784" max="11784" width="14" style="263" customWidth="1"/>
    <col min="11785" max="11785" width="13.85546875" style="263" customWidth="1"/>
    <col min="11786" max="11786" width="12.5703125" style="263" customWidth="1"/>
    <col min="11787" max="11789" width="12.7109375" style="263" customWidth="1"/>
    <col min="11790" max="11795" width="0" style="263" hidden="1" customWidth="1"/>
    <col min="11796" max="11796" width="12.140625" style="263" customWidth="1"/>
    <col min="11797" max="11797" width="15.140625" style="263" customWidth="1"/>
    <col min="11798" max="11824" width="8" style="263" customWidth="1"/>
    <col min="11825" max="12032" width="8" style="263"/>
    <col min="12033" max="12033" width="19" style="263" customWidth="1"/>
    <col min="12034" max="12034" width="0" style="263" hidden="1" customWidth="1"/>
    <col min="12035" max="12035" width="6" style="263" customWidth="1"/>
    <col min="12036" max="12036" width="42.140625" style="263" customWidth="1"/>
    <col min="12037" max="12037" width="0" style="263" hidden="1" customWidth="1"/>
    <col min="12038" max="12038" width="12.7109375" style="263" customWidth="1"/>
    <col min="12039" max="12039" width="13.5703125" style="263" customWidth="1"/>
    <col min="12040" max="12040" width="14" style="263" customWidth="1"/>
    <col min="12041" max="12041" width="13.85546875" style="263" customWidth="1"/>
    <col min="12042" max="12042" width="12.5703125" style="263" customWidth="1"/>
    <col min="12043" max="12045" width="12.7109375" style="263" customWidth="1"/>
    <col min="12046" max="12051" width="0" style="263" hidden="1" customWidth="1"/>
    <col min="12052" max="12052" width="12.140625" style="263" customWidth="1"/>
    <col min="12053" max="12053" width="15.140625" style="263" customWidth="1"/>
    <col min="12054" max="12080" width="8" style="263" customWidth="1"/>
    <col min="12081" max="12288" width="8" style="263"/>
    <col min="12289" max="12289" width="19" style="263" customWidth="1"/>
    <col min="12290" max="12290" width="0" style="263" hidden="1" customWidth="1"/>
    <col min="12291" max="12291" width="6" style="263" customWidth="1"/>
    <col min="12292" max="12292" width="42.140625" style="263" customWidth="1"/>
    <col min="12293" max="12293" width="0" style="263" hidden="1" customWidth="1"/>
    <col min="12294" max="12294" width="12.7109375" style="263" customWidth="1"/>
    <col min="12295" max="12295" width="13.5703125" style="263" customWidth="1"/>
    <col min="12296" max="12296" width="14" style="263" customWidth="1"/>
    <col min="12297" max="12297" width="13.85546875" style="263" customWidth="1"/>
    <col min="12298" max="12298" width="12.5703125" style="263" customWidth="1"/>
    <col min="12299" max="12301" width="12.7109375" style="263" customWidth="1"/>
    <col min="12302" max="12307" width="0" style="263" hidden="1" customWidth="1"/>
    <col min="12308" max="12308" width="12.140625" style="263" customWidth="1"/>
    <col min="12309" max="12309" width="15.140625" style="263" customWidth="1"/>
    <col min="12310" max="12336" width="8" style="263" customWidth="1"/>
    <col min="12337" max="12544" width="8" style="263"/>
    <col min="12545" max="12545" width="19" style="263" customWidth="1"/>
    <col min="12546" max="12546" width="0" style="263" hidden="1" customWidth="1"/>
    <col min="12547" max="12547" width="6" style="263" customWidth="1"/>
    <col min="12548" max="12548" width="42.140625" style="263" customWidth="1"/>
    <col min="12549" max="12549" width="0" style="263" hidden="1" customWidth="1"/>
    <col min="12550" max="12550" width="12.7109375" style="263" customWidth="1"/>
    <col min="12551" max="12551" width="13.5703125" style="263" customWidth="1"/>
    <col min="12552" max="12552" width="14" style="263" customWidth="1"/>
    <col min="12553" max="12553" width="13.85546875" style="263" customWidth="1"/>
    <col min="12554" max="12554" width="12.5703125" style="263" customWidth="1"/>
    <col min="12555" max="12557" width="12.7109375" style="263" customWidth="1"/>
    <col min="12558" max="12563" width="0" style="263" hidden="1" customWidth="1"/>
    <col min="12564" max="12564" width="12.140625" style="263" customWidth="1"/>
    <col min="12565" max="12565" width="15.140625" style="263" customWidth="1"/>
    <col min="12566" max="12592" width="8" style="263" customWidth="1"/>
    <col min="12593" max="12800" width="8" style="263"/>
    <col min="12801" max="12801" width="19" style="263" customWidth="1"/>
    <col min="12802" max="12802" width="0" style="263" hidden="1" customWidth="1"/>
    <col min="12803" max="12803" width="6" style="263" customWidth="1"/>
    <col min="12804" max="12804" width="42.140625" style="263" customWidth="1"/>
    <col min="12805" max="12805" width="0" style="263" hidden="1" customWidth="1"/>
    <col min="12806" max="12806" width="12.7109375" style="263" customWidth="1"/>
    <col min="12807" max="12807" width="13.5703125" style="263" customWidth="1"/>
    <col min="12808" max="12808" width="14" style="263" customWidth="1"/>
    <col min="12809" max="12809" width="13.85546875" style="263" customWidth="1"/>
    <col min="12810" max="12810" width="12.5703125" style="263" customWidth="1"/>
    <col min="12811" max="12813" width="12.7109375" style="263" customWidth="1"/>
    <col min="12814" max="12819" width="0" style="263" hidden="1" customWidth="1"/>
    <col min="12820" max="12820" width="12.140625" style="263" customWidth="1"/>
    <col min="12821" max="12821" width="15.140625" style="263" customWidth="1"/>
    <col min="12822" max="12848" width="8" style="263" customWidth="1"/>
    <col min="12849" max="13056" width="8" style="263"/>
    <col min="13057" max="13057" width="19" style="263" customWidth="1"/>
    <col min="13058" max="13058" width="0" style="263" hidden="1" customWidth="1"/>
    <col min="13059" max="13059" width="6" style="263" customWidth="1"/>
    <col min="13060" max="13060" width="42.140625" style="263" customWidth="1"/>
    <col min="13061" max="13061" width="0" style="263" hidden="1" customWidth="1"/>
    <col min="13062" max="13062" width="12.7109375" style="263" customWidth="1"/>
    <col min="13063" max="13063" width="13.5703125" style="263" customWidth="1"/>
    <col min="13064" max="13064" width="14" style="263" customWidth="1"/>
    <col min="13065" max="13065" width="13.85546875" style="263" customWidth="1"/>
    <col min="13066" max="13066" width="12.5703125" style="263" customWidth="1"/>
    <col min="13067" max="13069" width="12.7109375" style="263" customWidth="1"/>
    <col min="13070" max="13075" width="0" style="263" hidden="1" customWidth="1"/>
    <col min="13076" max="13076" width="12.140625" style="263" customWidth="1"/>
    <col min="13077" max="13077" width="15.140625" style="263" customWidth="1"/>
    <col min="13078" max="13104" width="8" style="263" customWidth="1"/>
    <col min="13105" max="13312" width="8" style="263"/>
    <col min="13313" max="13313" width="19" style="263" customWidth="1"/>
    <col min="13314" max="13314" width="0" style="263" hidden="1" customWidth="1"/>
    <col min="13315" max="13315" width="6" style="263" customWidth="1"/>
    <col min="13316" max="13316" width="42.140625" style="263" customWidth="1"/>
    <col min="13317" max="13317" width="0" style="263" hidden="1" customWidth="1"/>
    <col min="13318" max="13318" width="12.7109375" style="263" customWidth="1"/>
    <col min="13319" max="13319" width="13.5703125" style="263" customWidth="1"/>
    <col min="13320" max="13320" width="14" style="263" customWidth="1"/>
    <col min="13321" max="13321" width="13.85546875" style="263" customWidth="1"/>
    <col min="13322" max="13322" width="12.5703125" style="263" customWidth="1"/>
    <col min="13323" max="13325" width="12.7109375" style="263" customWidth="1"/>
    <col min="13326" max="13331" width="0" style="263" hidden="1" customWidth="1"/>
    <col min="13332" max="13332" width="12.140625" style="263" customWidth="1"/>
    <col min="13333" max="13333" width="15.140625" style="263" customWidth="1"/>
    <col min="13334" max="13360" width="8" style="263" customWidth="1"/>
    <col min="13361" max="13568" width="8" style="263"/>
    <col min="13569" max="13569" width="19" style="263" customWidth="1"/>
    <col min="13570" max="13570" width="0" style="263" hidden="1" customWidth="1"/>
    <col min="13571" max="13571" width="6" style="263" customWidth="1"/>
    <col min="13572" max="13572" width="42.140625" style="263" customWidth="1"/>
    <col min="13573" max="13573" width="0" style="263" hidden="1" customWidth="1"/>
    <col min="13574" max="13574" width="12.7109375" style="263" customWidth="1"/>
    <col min="13575" max="13575" width="13.5703125" style="263" customWidth="1"/>
    <col min="13576" max="13576" width="14" style="263" customWidth="1"/>
    <col min="13577" max="13577" width="13.85546875" style="263" customWidth="1"/>
    <col min="13578" max="13578" width="12.5703125" style="263" customWidth="1"/>
    <col min="13579" max="13581" width="12.7109375" style="263" customWidth="1"/>
    <col min="13582" max="13587" width="0" style="263" hidden="1" customWidth="1"/>
    <col min="13588" max="13588" width="12.140625" style="263" customWidth="1"/>
    <col min="13589" max="13589" width="15.140625" style="263" customWidth="1"/>
    <col min="13590" max="13616" width="8" style="263" customWidth="1"/>
    <col min="13617" max="13824" width="8" style="263"/>
    <col min="13825" max="13825" width="19" style="263" customWidth="1"/>
    <col min="13826" max="13826" width="0" style="263" hidden="1" customWidth="1"/>
    <col min="13827" max="13827" width="6" style="263" customWidth="1"/>
    <col min="13828" max="13828" width="42.140625" style="263" customWidth="1"/>
    <col min="13829" max="13829" width="0" style="263" hidden="1" customWidth="1"/>
    <col min="13830" max="13830" width="12.7109375" style="263" customWidth="1"/>
    <col min="13831" max="13831" width="13.5703125" style="263" customWidth="1"/>
    <col min="13832" max="13832" width="14" style="263" customWidth="1"/>
    <col min="13833" max="13833" width="13.85546875" style="263" customWidth="1"/>
    <col min="13834" max="13834" width="12.5703125" style="263" customWidth="1"/>
    <col min="13835" max="13837" width="12.7109375" style="263" customWidth="1"/>
    <col min="13838" max="13843" width="0" style="263" hidden="1" customWidth="1"/>
    <col min="13844" max="13844" width="12.140625" style="263" customWidth="1"/>
    <col min="13845" max="13845" width="15.140625" style="263" customWidth="1"/>
    <col min="13846" max="13872" width="8" style="263" customWidth="1"/>
    <col min="13873" max="14080" width="8" style="263"/>
    <col min="14081" max="14081" width="19" style="263" customWidth="1"/>
    <col min="14082" max="14082" width="0" style="263" hidden="1" customWidth="1"/>
    <col min="14083" max="14083" width="6" style="263" customWidth="1"/>
    <col min="14084" max="14084" width="42.140625" style="263" customWidth="1"/>
    <col min="14085" max="14085" width="0" style="263" hidden="1" customWidth="1"/>
    <col min="14086" max="14086" width="12.7109375" style="263" customWidth="1"/>
    <col min="14087" max="14087" width="13.5703125" style="263" customWidth="1"/>
    <col min="14088" max="14088" width="14" style="263" customWidth="1"/>
    <col min="14089" max="14089" width="13.85546875" style="263" customWidth="1"/>
    <col min="14090" max="14090" width="12.5703125" style="263" customWidth="1"/>
    <col min="14091" max="14093" width="12.7109375" style="263" customWidth="1"/>
    <col min="14094" max="14099" width="0" style="263" hidden="1" customWidth="1"/>
    <col min="14100" max="14100" width="12.140625" style="263" customWidth="1"/>
    <col min="14101" max="14101" width="15.140625" style="263" customWidth="1"/>
    <col min="14102" max="14128" width="8" style="263" customWidth="1"/>
    <col min="14129" max="14336" width="8" style="263"/>
    <col min="14337" max="14337" width="19" style="263" customWidth="1"/>
    <col min="14338" max="14338" width="0" style="263" hidden="1" customWidth="1"/>
    <col min="14339" max="14339" width="6" style="263" customWidth="1"/>
    <col min="14340" max="14340" width="42.140625" style="263" customWidth="1"/>
    <col min="14341" max="14341" width="0" style="263" hidden="1" customWidth="1"/>
    <col min="14342" max="14342" width="12.7109375" style="263" customWidth="1"/>
    <col min="14343" max="14343" width="13.5703125" style="263" customWidth="1"/>
    <col min="14344" max="14344" width="14" style="263" customWidth="1"/>
    <col min="14345" max="14345" width="13.85546875" style="263" customWidth="1"/>
    <col min="14346" max="14346" width="12.5703125" style="263" customWidth="1"/>
    <col min="14347" max="14349" width="12.7109375" style="263" customWidth="1"/>
    <col min="14350" max="14355" width="0" style="263" hidden="1" customWidth="1"/>
    <col min="14356" max="14356" width="12.140625" style="263" customWidth="1"/>
    <col min="14357" max="14357" width="15.140625" style="263" customWidth="1"/>
    <col min="14358" max="14384" width="8" style="263" customWidth="1"/>
    <col min="14385" max="14592" width="8" style="263"/>
    <col min="14593" max="14593" width="19" style="263" customWidth="1"/>
    <col min="14594" max="14594" width="0" style="263" hidden="1" customWidth="1"/>
    <col min="14595" max="14595" width="6" style="263" customWidth="1"/>
    <col min="14596" max="14596" width="42.140625" style="263" customWidth="1"/>
    <col min="14597" max="14597" width="0" style="263" hidden="1" customWidth="1"/>
    <col min="14598" max="14598" width="12.7109375" style="263" customWidth="1"/>
    <col min="14599" max="14599" width="13.5703125" style="263" customWidth="1"/>
    <col min="14600" max="14600" width="14" style="263" customWidth="1"/>
    <col min="14601" max="14601" width="13.85546875" style="263" customWidth="1"/>
    <col min="14602" max="14602" width="12.5703125" style="263" customWidth="1"/>
    <col min="14603" max="14605" width="12.7109375" style="263" customWidth="1"/>
    <col min="14606" max="14611" width="0" style="263" hidden="1" customWidth="1"/>
    <col min="14612" max="14612" width="12.140625" style="263" customWidth="1"/>
    <col min="14613" max="14613" width="15.140625" style="263" customWidth="1"/>
    <col min="14614" max="14640" width="8" style="263" customWidth="1"/>
    <col min="14641" max="14848" width="8" style="263"/>
    <col min="14849" max="14849" width="19" style="263" customWidth="1"/>
    <col min="14850" max="14850" width="0" style="263" hidden="1" customWidth="1"/>
    <col min="14851" max="14851" width="6" style="263" customWidth="1"/>
    <col min="14852" max="14852" width="42.140625" style="263" customWidth="1"/>
    <col min="14853" max="14853" width="0" style="263" hidden="1" customWidth="1"/>
    <col min="14854" max="14854" width="12.7109375" style="263" customWidth="1"/>
    <col min="14855" max="14855" width="13.5703125" style="263" customWidth="1"/>
    <col min="14856" max="14856" width="14" style="263" customWidth="1"/>
    <col min="14857" max="14857" width="13.85546875" style="263" customWidth="1"/>
    <col min="14858" max="14858" width="12.5703125" style="263" customWidth="1"/>
    <col min="14859" max="14861" width="12.7109375" style="263" customWidth="1"/>
    <col min="14862" max="14867" width="0" style="263" hidden="1" customWidth="1"/>
    <col min="14868" max="14868" width="12.140625" style="263" customWidth="1"/>
    <col min="14869" max="14869" width="15.140625" style="263" customWidth="1"/>
    <col min="14870" max="14896" width="8" style="263" customWidth="1"/>
    <col min="14897" max="15104" width="8" style="263"/>
    <col min="15105" max="15105" width="19" style="263" customWidth="1"/>
    <col min="15106" max="15106" width="0" style="263" hidden="1" customWidth="1"/>
    <col min="15107" max="15107" width="6" style="263" customWidth="1"/>
    <col min="15108" max="15108" width="42.140625" style="263" customWidth="1"/>
    <col min="15109" max="15109" width="0" style="263" hidden="1" customWidth="1"/>
    <col min="15110" max="15110" width="12.7109375" style="263" customWidth="1"/>
    <col min="15111" max="15111" width="13.5703125" style="263" customWidth="1"/>
    <col min="15112" max="15112" width="14" style="263" customWidth="1"/>
    <col min="15113" max="15113" width="13.85546875" style="263" customWidth="1"/>
    <col min="15114" max="15114" width="12.5703125" style="263" customWidth="1"/>
    <col min="15115" max="15117" width="12.7109375" style="263" customWidth="1"/>
    <col min="15118" max="15123" width="0" style="263" hidden="1" customWidth="1"/>
    <col min="15124" max="15124" width="12.140625" style="263" customWidth="1"/>
    <col min="15125" max="15125" width="15.140625" style="263" customWidth="1"/>
    <col min="15126" max="15152" width="8" style="263" customWidth="1"/>
    <col min="15153" max="15360" width="8" style="263"/>
    <col min="15361" max="15361" width="19" style="263" customWidth="1"/>
    <col min="15362" max="15362" width="0" style="263" hidden="1" customWidth="1"/>
    <col min="15363" max="15363" width="6" style="263" customWidth="1"/>
    <col min="15364" max="15364" width="42.140625" style="263" customWidth="1"/>
    <col min="15365" max="15365" width="0" style="263" hidden="1" customWidth="1"/>
    <col min="15366" max="15366" width="12.7109375" style="263" customWidth="1"/>
    <col min="15367" max="15367" width="13.5703125" style="263" customWidth="1"/>
    <col min="15368" max="15368" width="14" style="263" customWidth="1"/>
    <col min="15369" max="15369" width="13.85546875" style="263" customWidth="1"/>
    <col min="15370" max="15370" width="12.5703125" style="263" customWidth="1"/>
    <col min="15371" max="15373" width="12.7109375" style="263" customWidth="1"/>
    <col min="15374" max="15379" width="0" style="263" hidden="1" customWidth="1"/>
    <col min="15380" max="15380" width="12.140625" style="263" customWidth="1"/>
    <col min="15381" max="15381" width="15.140625" style="263" customWidth="1"/>
    <col min="15382" max="15408" width="8" style="263" customWidth="1"/>
    <col min="15409" max="15616" width="8" style="263"/>
    <col min="15617" max="15617" width="19" style="263" customWidth="1"/>
    <col min="15618" max="15618" width="0" style="263" hidden="1" customWidth="1"/>
    <col min="15619" max="15619" width="6" style="263" customWidth="1"/>
    <col min="15620" max="15620" width="42.140625" style="263" customWidth="1"/>
    <col min="15621" max="15621" width="0" style="263" hidden="1" customWidth="1"/>
    <col min="15622" max="15622" width="12.7109375" style="263" customWidth="1"/>
    <col min="15623" max="15623" width="13.5703125" style="263" customWidth="1"/>
    <col min="15624" max="15624" width="14" style="263" customWidth="1"/>
    <col min="15625" max="15625" width="13.85546875" style="263" customWidth="1"/>
    <col min="15626" max="15626" width="12.5703125" style="263" customWidth="1"/>
    <col min="15627" max="15629" width="12.7109375" style="263" customWidth="1"/>
    <col min="15630" max="15635" width="0" style="263" hidden="1" customWidth="1"/>
    <col min="15636" max="15636" width="12.140625" style="263" customWidth="1"/>
    <col min="15637" max="15637" width="15.140625" style="263" customWidth="1"/>
    <col min="15638" max="15664" width="8" style="263" customWidth="1"/>
    <col min="15665" max="15872" width="8" style="263"/>
    <col min="15873" max="15873" width="19" style="263" customWidth="1"/>
    <col min="15874" max="15874" width="0" style="263" hidden="1" customWidth="1"/>
    <col min="15875" max="15875" width="6" style="263" customWidth="1"/>
    <col min="15876" max="15876" width="42.140625" style="263" customWidth="1"/>
    <col min="15877" max="15877" width="0" style="263" hidden="1" customWidth="1"/>
    <col min="15878" max="15878" width="12.7109375" style="263" customWidth="1"/>
    <col min="15879" max="15879" width="13.5703125" style="263" customWidth="1"/>
    <col min="15880" max="15880" width="14" style="263" customWidth="1"/>
    <col min="15881" max="15881" width="13.85546875" style="263" customWidth="1"/>
    <col min="15882" max="15882" width="12.5703125" style="263" customWidth="1"/>
    <col min="15883" max="15885" width="12.7109375" style="263" customWidth="1"/>
    <col min="15886" max="15891" width="0" style="263" hidden="1" customWidth="1"/>
    <col min="15892" max="15892" width="12.140625" style="263" customWidth="1"/>
    <col min="15893" max="15893" width="15.140625" style="263" customWidth="1"/>
    <col min="15894" max="15920" width="8" style="263" customWidth="1"/>
    <col min="15921" max="16128" width="8" style="263"/>
    <col min="16129" max="16129" width="19" style="263" customWidth="1"/>
    <col min="16130" max="16130" width="0" style="263" hidden="1" customWidth="1"/>
    <col min="16131" max="16131" width="6" style="263" customWidth="1"/>
    <col min="16132" max="16132" width="42.140625" style="263" customWidth="1"/>
    <col min="16133" max="16133" width="0" style="263" hidden="1" customWidth="1"/>
    <col min="16134" max="16134" width="12.7109375" style="263" customWidth="1"/>
    <col min="16135" max="16135" width="13.5703125" style="263" customWidth="1"/>
    <col min="16136" max="16136" width="14" style="263" customWidth="1"/>
    <col min="16137" max="16137" width="13.85546875" style="263" customWidth="1"/>
    <col min="16138" max="16138" width="12.5703125" style="263" customWidth="1"/>
    <col min="16139" max="16141" width="12.7109375" style="263" customWidth="1"/>
    <col min="16142" max="16147" width="0" style="263" hidden="1" customWidth="1"/>
    <col min="16148" max="16148" width="12.140625" style="263" customWidth="1"/>
    <col min="16149" max="16149" width="15.140625" style="263" customWidth="1"/>
    <col min="16150" max="16176" width="8" style="263" customWidth="1"/>
    <col min="16177" max="16384" width="8" style="263"/>
  </cols>
  <sheetData>
    <row r="1" spans="1:48" s="153" customFormat="1" ht="73.5" customHeight="1" x14ac:dyDescent="0.25">
      <c r="C1" s="154"/>
      <c r="D1" s="155"/>
      <c r="E1" s="156"/>
      <c r="F1" s="155"/>
      <c r="G1" s="155"/>
      <c r="H1" s="155"/>
      <c r="I1" s="155"/>
      <c r="J1" s="157"/>
      <c r="K1" s="446"/>
      <c r="L1" s="446"/>
      <c r="M1" s="446"/>
      <c r="N1" s="447" t="s">
        <v>763</v>
      </c>
      <c r="O1" s="447"/>
      <c r="P1" s="447"/>
    </row>
    <row r="2" spans="1:48" s="153" customFormat="1" ht="43.5" customHeight="1" x14ac:dyDescent="0.25">
      <c r="B2" s="158"/>
      <c r="C2" s="448" t="s">
        <v>754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9"/>
      <c r="O2" s="159"/>
      <c r="P2" s="159"/>
    </row>
    <row r="3" spans="1:48" s="153" customFormat="1" ht="16.5" thickBot="1" x14ac:dyDescent="0.3">
      <c r="C3" s="160"/>
      <c r="D3" s="161"/>
      <c r="E3" s="162"/>
      <c r="F3" s="163"/>
      <c r="G3" s="163"/>
      <c r="H3" s="163"/>
      <c r="I3" s="163"/>
      <c r="J3" s="163"/>
      <c r="K3" s="163"/>
      <c r="L3" s="163"/>
      <c r="M3" s="164"/>
      <c r="N3" s="165"/>
      <c r="O3" s="165"/>
      <c r="P3" s="165" t="s">
        <v>506</v>
      </c>
    </row>
    <row r="4" spans="1:48" s="172" customFormat="1" ht="19.5" thickBot="1" x14ac:dyDescent="0.35">
      <c r="A4" s="166"/>
      <c r="B4" s="167"/>
      <c r="C4" s="168"/>
      <c r="D4" s="450" t="s">
        <v>652</v>
      </c>
      <c r="E4" s="452" t="s">
        <v>653</v>
      </c>
      <c r="F4" s="453" t="s">
        <v>524</v>
      </c>
      <c r="G4" s="455" t="s">
        <v>654</v>
      </c>
      <c r="H4" s="456"/>
      <c r="I4" s="456"/>
      <c r="J4" s="456"/>
      <c r="K4" s="456"/>
      <c r="L4" s="456"/>
      <c r="M4" s="456"/>
      <c r="N4" s="456"/>
      <c r="O4" s="456"/>
      <c r="P4" s="457"/>
      <c r="Q4" s="169"/>
      <c r="R4" s="170"/>
      <c r="S4" s="167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84" customFormat="1" ht="42" customHeight="1" thickBot="1" x14ac:dyDescent="0.3">
      <c r="A5" s="173"/>
      <c r="B5" s="174"/>
      <c r="C5" s="175"/>
      <c r="D5" s="451"/>
      <c r="E5" s="452"/>
      <c r="F5" s="454"/>
      <c r="G5" s="176" t="s">
        <v>655</v>
      </c>
      <c r="H5" s="177" t="s">
        <v>656</v>
      </c>
      <c r="I5" s="178" t="s">
        <v>657</v>
      </c>
      <c r="J5" s="178" t="s">
        <v>658</v>
      </c>
      <c r="K5" s="178" t="s">
        <v>659</v>
      </c>
      <c r="L5" s="178" t="s">
        <v>660</v>
      </c>
      <c r="M5" s="178" t="s">
        <v>661</v>
      </c>
      <c r="N5" s="178" t="s">
        <v>662</v>
      </c>
      <c r="O5" s="179" t="s">
        <v>663</v>
      </c>
      <c r="P5" s="180" t="s">
        <v>664</v>
      </c>
      <c r="Q5" s="181"/>
      <c r="R5" s="182"/>
      <c r="S5" s="174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</row>
    <row r="6" spans="1:48" s="190" customFormat="1" ht="18.75" x14ac:dyDescent="0.3">
      <c r="A6" s="185"/>
      <c r="B6" s="186"/>
      <c r="C6" s="187" t="s">
        <v>665</v>
      </c>
      <c r="D6" s="188" t="s">
        <v>666</v>
      </c>
      <c r="E6" s="189"/>
      <c r="F6" s="188">
        <v>1</v>
      </c>
      <c r="G6" s="188">
        <v>2</v>
      </c>
      <c r="H6" s="188">
        <f>G6+1</f>
        <v>3</v>
      </c>
      <c r="I6" s="188">
        <f t="shared" ref="I6:O6" si="0">H6+1</f>
        <v>4</v>
      </c>
      <c r="J6" s="188">
        <f t="shared" si="0"/>
        <v>5</v>
      </c>
      <c r="K6" s="188">
        <f t="shared" si="0"/>
        <v>6</v>
      </c>
      <c r="L6" s="188">
        <f t="shared" si="0"/>
        <v>7</v>
      </c>
      <c r="M6" s="188">
        <f t="shared" si="0"/>
        <v>8</v>
      </c>
      <c r="N6" s="188">
        <f t="shared" si="0"/>
        <v>9</v>
      </c>
      <c r="O6" s="188">
        <f t="shared" si="0"/>
        <v>10</v>
      </c>
      <c r="P6" s="188">
        <v>11</v>
      </c>
      <c r="S6" s="186"/>
      <c r="T6" s="191"/>
      <c r="U6" s="19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</row>
    <row r="7" spans="1:48" s="203" customFormat="1" ht="15.75" x14ac:dyDescent="0.25">
      <c r="A7" s="192"/>
      <c r="B7" s="193"/>
      <c r="C7" s="194" t="s">
        <v>667</v>
      </c>
      <c r="D7" s="195" t="s">
        <v>668</v>
      </c>
      <c r="E7" s="196"/>
      <c r="F7" s="197">
        <f>SUM(G7:P7)</f>
        <v>903.4</v>
      </c>
      <c r="G7" s="198">
        <f>G8</f>
        <v>116.6</v>
      </c>
      <c r="H7" s="199">
        <f t="shared" ref="H7:P8" si="1">H8</f>
        <v>116.6</v>
      </c>
      <c r="I7" s="199">
        <f t="shared" si="1"/>
        <v>87.4</v>
      </c>
      <c r="J7" s="199">
        <f t="shared" si="1"/>
        <v>116.6</v>
      </c>
      <c r="K7" s="199">
        <f t="shared" si="1"/>
        <v>87.4</v>
      </c>
      <c r="L7" s="199">
        <f t="shared" si="1"/>
        <v>87.4</v>
      </c>
      <c r="M7" s="199">
        <f t="shared" si="1"/>
        <v>87.4</v>
      </c>
      <c r="N7" s="199">
        <f t="shared" si="1"/>
        <v>87.4</v>
      </c>
      <c r="O7" s="199">
        <f t="shared" si="1"/>
        <v>116.6</v>
      </c>
      <c r="P7" s="199">
        <f t="shared" si="1"/>
        <v>0</v>
      </c>
      <c r="Q7" s="200"/>
      <c r="R7" s="200"/>
      <c r="S7" s="201"/>
      <c r="T7" s="202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</row>
    <row r="8" spans="1:48" s="203" customFormat="1" ht="38.25" customHeight="1" thickBot="1" x14ac:dyDescent="0.3">
      <c r="A8" s="192"/>
      <c r="B8" s="193"/>
      <c r="C8" s="194" t="s">
        <v>669</v>
      </c>
      <c r="D8" s="195" t="s">
        <v>670</v>
      </c>
      <c r="E8" s="196"/>
      <c r="F8" s="197">
        <f>SUM(G8:P8)</f>
        <v>903.4</v>
      </c>
      <c r="G8" s="198">
        <f>G9</f>
        <v>116.6</v>
      </c>
      <c r="H8" s="199">
        <f t="shared" si="1"/>
        <v>116.6</v>
      </c>
      <c r="I8" s="199">
        <f t="shared" si="1"/>
        <v>87.4</v>
      </c>
      <c r="J8" s="199">
        <f t="shared" si="1"/>
        <v>116.6</v>
      </c>
      <c r="K8" s="199">
        <f t="shared" si="1"/>
        <v>87.4</v>
      </c>
      <c r="L8" s="199">
        <f t="shared" si="1"/>
        <v>87.4</v>
      </c>
      <c r="M8" s="199">
        <f t="shared" si="1"/>
        <v>87.4</v>
      </c>
      <c r="N8" s="199">
        <f t="shared" si="1"/>
        <v>87.4</v>
      </c>
      <c r="O8" s="199">
        <f t="shared" si="1"/>
        <v>116.6</v>
      </c>
      <c r="P8" s="199">
        <f t="shared" si="1"/>
        <v>0</v>
      </c>
      <c r="Q8" s="204" t="e">
        <f>#REF!+Q9</f>
        <v>#REF!</v>
      </c>
      <c r="R8" s="204" t="e">
        <f>#REF!+R9</f>
        <v>#REF!</v>
      </c>
      <c r="S8" s="201"/>
      <c r="T8" s="202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</row>
    <row r="9" spans="1:48" s="211" customFormat="1" ht="38.25" customHeight="1" thickBot="1" x14ac:dyDescent="0.35">
      <c r="A9" s="205"/>
      <c r="B9" s="206"/>
      <c r="C9" s="194" t="s">
        <v>671</v>
      </c>
      <c r="D9" s="207" t="s">
        <v>672</v>
      </c>
      <c r="E9" s="189"/>
      <c r="F9" s="208">
        <f>SUM(G9:P9)</f>
        <v>903.4</v>
      </c>
      <c r="G9" s="209">
        <v>116.6</v>
      </c>
      <c r="H9" s="209">
        <v>116.6</v>
      </c>
      <c r="I9" s="209">
        <v>87.4</v>
      </c>
      <c r="J9" s="209">
        <v>116.6</v>
      </c>
      <c r="K9" s="209">
        <v>87.4</v>
      </c>
      <c r="L9" s="209">
        <v>87.4</v>
      </c>
      <c r="M9" s="209">
        <v>87.4</v>
      </c>
      <c r="N9" s="209">
        <v>87.4</v>
      </c>
      <c r="O9" s="209">
        <v>116.6</v>
      </c>
      <c r="P9" s="209"/>
      <c r="Q9" s="210"/>
      <c r="R9" s="210"/>
      <c r="S9" s="171"/>
      <c r="T9" s="19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</row>
    <row r="10" spans="1:48" s="203" customFormat="1" ht="38.25" customHeight="1" x14ac:dyDescent="0.25">
      <c r="A10" s="192"/>
      <c r="B10" s="193"/>
      <c r="C10" s="212" t="s">
        <v>673</v>
      </c>
      <c r="D10" s="195" t="s">
        <v>20</v>
      </c>
      <c r="E10" s="344"/>
      <c r="F10" s="214">
        <f>SUM(G10:P10)+F22</f>
        <v>25963.5</v>
      </c>
      <c r="G10" s="215">
        <f>G11+G14+G15</f>
        <v>2957.47</v>
      </c>
      <c r="H10" s="215">
        <f t="shared" ref="H10:S10" si="2">H11+H14+H15</f>
        <v>3253.87</v>
      </c>
      <c r="I10" s="215">
        <f t="shared" si="2"/>
        <v>2178.9</v>
      </c>
      <c r="J10" s="215">
        <f t="shared" si="2"/>
        <v>2567.0300000000002</v>
      </c>
      <c r="K10" s="215">
        <f t="shared" si="2"/>
        <v>1838.19</v>
      </c>
      <c r="L10" s="215">
        <f t="shared" si="2"/>
        <v>2234.5700000000002</v>
      </c>
      <c r="M10" s="215">
        <f t="shared" si="2"/>
        <v>2291.7600000000002</v>
      </c>
      <c r="N10" s="215">
        <f t="shared" si="2"/>
        <v>2595.61</v>
      </c>
      <c r="O10" s="215">
        <f t="shared" si="2"/>
        <v>4939.9799999999996</v>
      </c>
      <c r="P10" s="215">
        <f t="shared" si="2"/>
        <v>1106.1199999999999</v>
      </c>
      <c r="Q10" s="215">
        <f t="shared" si="2"/>
        <v>0</v>
      </c>
      <c r="R10" s="215">
        <f t="shared" si="2"/>
        <v>0</v>
      </c>
      <c r="S10" s="215">
        <f t="shared" si="2"/>
        <v>0</v>
      </c>
      <c r="T10" s="202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</row>
    <row r="11" spans="1:48" s="224" customFormat="1" ht="38.25" customHeight="1" x14ac:dyDescent="0.25">
      <c r="A11" s="216"/>
      <c r="B11" s="217"/>
      <c r="C11" s="218" t="s">
        <v>674</v>
      </c>
      <c r="D11" s="219" t="s">
        <v>675</v>
      </c>
      <c r="E11" s="220"/>
      <c r="F11" s="214">
        <f>SUM(G11:P11)</f>
        <v>25963.5</v>
      </c>
      <c r="G11" s="215">
        <f>SUM(G12:G13)</f>
        <v>2957.47</v>
      </c>
      <c r="H11" s="215">
        <f t="shared" ref="H11:P11" si="3">SUM(H12:H13)</f>
        <v>3253.87</v>
      </c>
      <c r="I11" s="215">
        <f t="shared" si="3"/>
        <v>2178.9</v>
      </c>
      <c r="J11" s="215">
        <f t="shared" si="3"/>
        <v>2567.0300000000002</v>
      </c>
      <c r="K11" s="215">
        <f t="shared" si="3"/>
        <v>1838.19</v>
      </c>
      <c r="L11" s="215">
        <f t="shared" si="3"/>
        <v>2234.5700000000002</v>
      </c>
      <c r="M11" s="215">
        <f t="shared" si="3"/>
        <v>2291.7600000000002</v>
      </c>
      <c r="N11" s="215">
        <f t="shared" si="3"/>
        <v>2595.61</v>
      </c>
      <c r="O11" s="215">
        <f t="shared" si="3"/>
        <v>4939.9799999999996</v>
      </c>
      <c r="P11" s="215">
        <f t="shared" si="3"/>
        <v>1106.1199999999999</v>
      </c>
      <c r="Q11" s="221"/>
      <c r="R11" s="221"/>
      <c r="S11" s="222"/>
      <c r="T11" s="223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</row>
    <row r="12" spans="1:48" s="203" customFormat="1" ht="38.25" customHeight="1" thickBot="1" x14ac:dyDescent="0.3">
      <c r="A12" s="192"/>
      <c r="B12" s="193"/>
      <c r="C12" s="194" t="s">
        <v>676</v>
      </c>
      <c r="D12" s="225" t="s">
        <v>677</v>
      </c>
      <c r="E12" s="226">
        <v>20857.12</v>
      </c>
      <c r="F12" s="214">
        <f>SUM(G12:P12)</f>
        <v>20107</v>
      </c>
      <c r="G12" s="227">
        <v>2318.87</v>
      </c>
      <c r="H12" s="227">
        <v>3212.47</v>
      </c>
      <c r="I12" s="227">
        <v>1636.5</v>
      </c>
      <c r="J12" s="227">
        <v>2123.63</v>
      </c>
      <c r="K12" s="227">
        <v>1486.89</v>
      </c>
      <c r="L12" s="227">
        <v>1923.57</v>
      </c>
      <c r="M12" s="227">
        <v>1608.86</v>
      </c>
      <c r="N12" s="228">
        <v>1683.21</v>
      </c>
      <c r="O12" s="228">
        <v>3006.88</v>
      </c>
      <c r="P12" s="228">
        <v>1106.1199999999999</v>
      </c>
      <c r="Q12" s="229"/>
      <c r="R12" s="229"/>
      <c r="S12" s="230"/>
      <c r="T12" s="202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</row>
    <row r="13" spans="1:48" s="203" customFormat="1" ht="38.25" customHeight="1" x14ac:dyDescent="0.25">
      <c r="A13" s="192"/>
      <c r="B13" s="193"/>
      <c r="C13" s="194" t="s">
        <v>678</v>
      </c>
      <c r="D13" s="231" t="s">
        <v>679</v>
      </c>
      <c r="E13" s="196"/>
      <c r="F13" s="197">
        <f>SUM(G13:P13)</f>
        <v>5856.5</v>
      </c>
      <c r="G13" s="280">
        <v>638.6</v>
      </c>
      <c r="H13" s="279">
        <v>41.4</v>
      </c>
      <c r="I13" s="279">
        <v>542.4</v>
      </c>
      <c r="J13" s="279">
        <v>443.4</v>
      </c>
      <c r="K13" s="279">
        <v>351.3</v>
      </c>
      <c r="L13" s="281">
        <v>311</v>
      </c>
      <c r="M13" s="281">
        <v>682.9</v>
      </c>
      <c r="N13" s="281">
        <v>912.4</v>
      </c>
      <c r="O13" s="281">
        <v>1933.1</v>
      </c>
      <c r="P13" s="279"/>
      <c r="Q13" s="232"/>
      <c r="R13" s="233"/>
      <c r="S13" s="201"/>
      <c r="T13" s="202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8" s="224" customFormat="1" ht="76.5" hidden="1" customHeight="1" thickBot="1" x14ac:dyDescent="0.25">
      <c r="A14" s="216"/>
      <c r="B14" s="217"/>
      <c r="C14" s="234" t="s">
        <v>680</v>
      </c>
      <c r="D14" s="235" t="s">
        <v>681</v>
      </c>
      <c r="E14" s="236"/>
      <c r="F14" s="237">
        <f>SUM(G14:P14)</f>
        <v>0</v>
      </c>
      <c r="G14" s="238"/>
      <c r="H14" s="238"/>
      <c r="I14" s="238"/>
      <c r="J14" s="238"/>
      <c r="K14" s="238"/>
      <c r="L14" s="238"/>
      <c r="M14" s="239"/>
      <c r="N14" s="240"/>
      <c r="O14" s="240"/>
      <c r="P14" s="241"/>
      <c r="Q14" s="242"/>
      <c r="R14" s="221"/>
      <c r="S14" s="243"/>
      <c r="T14" s="223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</row>
    <row r="15" spans="1:48" s="222" customFormat="1" ht="52.5" hidden="1" customHeight="1" x14ac:dyDescent="0.2">
      <c r="C15" s="234" t="s">
        <v>682</v>
      </c>
      <c r="D15" s="244" t="s">
        <v>683</v>
      </c>
      <c r="E15" s="236"/>
      <c r="F15" s="245">
        <f>SUM(G15:P15)</f>
        <v>0</v>
      </c>
      <c r="G15" s="238">
        <f>G16+G17+G18+G19+G20</f>
        <v>0</v>
      </c>
      <c r="H15" s="238">
        <f t="shared" ref="H15:P15" si="4">H16+H17+H18+H19+H20</f>
        <v>0</v>
      </c>
      <c r="I15" s="238">
        <f t="shared" si="4"/>
        <v>0</v>
      </c>
      <c r="J15" s="238">
        <f t="shared" si="4"/>
        <v>0</v>
      </c>
      <c r="K15" s="238">
        <f t="shared" si="4"/>
        <v>0</v>
      </c>
      <c r="L15" s="238">
        <f t="shared" si="4"/>
        <v>0</v>
      </c>
      <c r="M15" s="238">
        <f t="shared" si="4"/>
        <v>0</v>
      </c>
      <c r="N15" s="238">
        <f t="shared" si="4"/>
        <v>0</v>
      </c>
      <c r="O15" s="238">
        <f t="shared" si="4"/>
        <v>0</v>
      </c>
      <c r="P15" s="238">
        <f t="shared" si="4"/>
        <v>0</v>
      </c>
      <c r="Q15" s="246"/>
      <c r="R15" s="246"/>
      <c r="S15" s="243"/>
      <c r="T15" s="223"/>
    </row>
    <row r="16" spans="1:48" s="201" customFormat="1" ht="42.75" hidden="1" customHeight="1" x14ac:dyDescent="0.25">
      <c r="C16" s="194" t="s">
        <v>684</v>
      </c>
      <c r="D16" s="247" t="s">
        <v>685</v>
      </c>
      <c r="E16" s="196"/>
      <c r="F16" s="248">
        <f t="shared" ref="F16:F22" si="5">SUM(G16:P16)</f>
        <v>0</v>
      </c>
      <c r="G16" s="249"/>
      <c r="H16" s="249"/>
      <c r="I16" s="249"/>
      <c r="J16" s="249"/>
      <c r="K16" s="249"/>
      <c r="L16" s="249"/>
      <c r="M16" s="249"/>
      <c r="N16" s="250"/>
      <c r="O16" s="250"/>
      <c r="P16" s="251"/>
      <c r="Q16" s="252"/>
      <c r="R16" s="252"/>
      <c r="S16" s="230"/>
      <c r="T16" s="202"/>
    </row>
    <row r="17" spans="3:48" s="201" customFormat="1" ht="61.5" hidden="1" customHeight="1" x14ac:dyDescent="0.25">
      <c r="C17" s="194" t="s">
        <v>686</v>
      </c>
      <c r="D17" s="247" t="s">
        <v>687</v>
      </c>
      <c r="E17" s="196"/>
      <c r="F17" s="248">
        <f>SUM(G17:P17)</f>
        <v>0</v>
      </c>
      <c r="G17" s="249"/>
      <c r="H17" s="249"/>
      <c r="I17" s="249"/>
      <c r="J17" s="249"/>
      <c r="K17" s="249"/>
      <c r="L17" s="249"/>
      <c r="M17" s="249"/>
      <c r="N17" s="250"/>
      <c r="O17" s="250"/>
      <c r="P17" s="251"/>
      <c r="Q17" s="252"/>
      <c r="R17" s="252"/>
      <c r="S17" s="230"/>
      <c r="T17" s="202"/>
    </row>
    <row r="18" spans="3:48" s="201" customFormat="1" ht="40.5" hidden="1" customHeight="1" x14ac:dyDescent="0.25">
      <c r="C18" s="194" t="s">
        <v>688</v>
      </c>
      <c r="D18" s="253" t="s">
        <v>689</v>
      </c>
      <c r="E18" s="196"/>
      <c r="F18" s="248">
        <f t="shared" si="5"/>
        <v>0</v>
      </c>
      <c r="G18" s="249"/>
      <c r="H18" s="249"/>
      <c r="I18" s="249"/>
      <c r="J18" s="249"/>
      <c r="K18" s="249"/>
      <c r="L18" s="249"/>
      <c r="M18" s="249"/>
      <c r="N18" s="250"/>
      <c r="O18" s="250"/>
      <c r="P18" s="251"/>
      <c r="Q18" s="252"/>
      <c r="R18" s="252"/>
      <c r="S18" s="230"/>
      <c r="T18" s="202"/>
    </row>
    <row r="19" spans="3:48" s="201" customFormat="1" ht="41.25" hidden="1" customHeight="1" x14ac:dyDescent="0.25">
      <c r="C19" s="194" t="s">
        <v>688</v>
      </c>
      <c r="D19" s="253" t="s">
        <v>690</v>
      </c>
      <c r="E19" s="196"/>
      <c r="F19" s="248">
        <f t="shared" si="5"/>
        <v>0</v>
      </c>
      <c r="G19" s="249"/>
      <c r="H19" s="249"/>
      <c r="I19" s="249"/>
      <c r="J19" s="249"/>
      <c r="K19" s="249"/>
      <c r="L19" s="249"/>
      <c r="M19" s="249"/>
      <c r="N19" s="250"/>
      <c r="O19" s="250"/>
      <c r="P19" s="251"/>
      <c r="Q19" s="252"/>
      <c r="R19" s="252"/>
      <c r="S19" s="230"/>
      <c r="T19" s="202"/>
    </row>
    <row r="20" spans="3:48" s="201" customFormat="1" ht="26.25" hidden="1" x14ac:dyDescent="0.25">
      <c r="C20" s="194" t="s">
        <v>691</v>
      </c>
      <c r="D20" s="254" t="s">
        <v>692</v>
      </c>
      <c r="E20" s="196"/>
      <c r="F20" s="248">
        <f t="shared" si="5"/>
        <v>0</v>
      </c>
      <c r="G20" s="255"/>
      <c r="H20" s="255"/>
      <c r="I20" s="255"/>
      <c r="J20" s="255"/>
      <c r="K20" s="255"/>
      <c r="L20" s="255"/>
      <c r="M20" s="255"/>
      <c r="N20" s="256"/>
      <c r="O20" s="256"/>
      <c r="P20" s="257"/>
      <c r="Q20" s="252"/>
      <c r="R20" s="252"/>
      <c r="S20" s="230"/>
      <c r="T20" s="202"/>
    </row>
    <row r="21" spans="3:48" s="201" customFormat="1" ht="15.75" hidden="1" x14ac:dyDescent="0.25">
      <c r="C21" s="194"/>
      <c r="D21" s="254"/>
      <c r="E21" s="196"/>
      <c r="F21" s="258">
        <f t="shared" si="5"/>
        <v>0</v>
      </c>
      <c r="G21" s="255"/>
      <c r="H21" s="255"/>
      <c r="I21" s="255"/>
      <c r="J21" s="255"/>
      <c r="K21" s="255"/>
      <c r="L21" s="255"/>
      <c r="M21" s="255"/>
      <c r="N21" s="256"/>
      <c r="O21" s="256"/>
      <c r="P21" s="257"/>
      <c r="Q21" s="252"/>
      <c r="R21" s="252"/>
      <c r="S21" s="230"/>
      <c r="T21" s="202"/>
    </row>
    <row r="22" spans="3:48" s="201" customFormat="1" ht="15.75" hidden="1" x14ac:dyDescent="0.25">
      <c r="C22" s="194" t="s">
        <v>693</v>
      </c>
      <c r="D22" s="247" t="s">
        <v>694</v>
      </c>
      <c r="E22" s="196"/>
      <c r="F22" s="258">
        <f t="shared" si="5"/>
        <v>0</v>
      </c>
      <c r="G22" s="255"/>
      <c r="H22" s="255"/>
      <c r="I22" s="255"/>
      <c r="J22" s="255"/>
      <c r="K22" s="255"/>
      <c r="L22" s="255"/>
      <c r="M22" s="255"/>
      <c r="N22" s="256"/>
      <c r="O22" s="256"/>
      <c r="P22" s="257"/>
      <c r="Q22" s="252"/>
      <c r="R22" s="252"/>
      <c r="S22" s="230"/>
      <c r="T22" s="202"/>
    </row>
    <row r="23" spans="3:48" s="262" customFormat="1" ht="27.75" customHeight="1" x14ac:dyDescent="0.2">
      <c r="C23" s="259"/>
      <c r="D23" s="259" t="s">
        <v>695</v>
      </c>
      <c r="E23" s="259"/>
      <c r="F23" s="260">
        <f>F7+F10</f>
        <v>26866.9</v>
      </c>
      <c r="G23" s="261">
        <f t="shared" ref="G23:P23" si="6">G7+G10</f>
        <v>3074.07</v>
      </c>
      <c r="H23" s="261">
        <f t="shared" si="6"/>
        <v>3370.47</v>
      </c>
      <c r="I23" s="261">
        <f t="shared" si="6"/>
        <v>2266.3000000000002</v>
      </c>
      <c r="J23" s="261">
        <f t="shared" si="6"/>
        <v>2683.63</v>
      </c>
      <c r="K23" s="261">
        <f t="shared" si="6"/>
        <v>1925.59</v>
      </c>
      <c r="L23" s="261">
        <f t="shared" si="6"/>
        <v>2321.9699999999998</v>
      </c>
      <c r="M23" s="261">
        <f t="shared" si="6"/>
        <v>2379.16</v>
      </c>
      <c r="N23" s="261">
        <f t="shared" si="6"/>
        <v>2683.01</v>
      </c>
      <c r="O23" s="261">
        <f t="shared" si="6"/>
        <v>5056.58</v>
      </c>
      <c r="P23" s="261">
        <f t="shared" si="6"/>
        <v>1106.1199999999999</v>
      </c>
    </row>
    <row r="24" spans="3:48" x14ac:dyDescent="0.2">
      <c r="C24" s="263"/>
      <c r="D24" s="263"/>
      <c r="E24" s="263"/>
      <c r="F24" s="264"/>
      <c r="G24" s="264"/>
      <c r="H24" s="263"/>
      <c r="I24" s="263"/>
      <c r="J24" s="263"/>
      <c r="K24" s="263"/>
      <c r="L24" s="263"/>
      <c r="M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</row>
    <row r="25" spans="3:48" x14ac:dyDescent="0.2">
      <c r="F25" s="264"/>
    </row>
    <row r="27" spans="3:48" x14ac:dyDescent="0.2">
      <c r="F27" s="264"/>
    </row>
  </sheetData>
  <mergeCells count="7">
    <mergeCell ref="K1:M1"/>
    <mergeCell ref="N1:P1"/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9 публ об 2020-21</vt:lpstr>
      <vt:lpstr>прил111 МП 20-21г</vt:lpstr>
      <vt:lpstr>прил15 КЦСР 20-21г</vt:lpstr>
      <vt:lpstr>прил 13 разд-20-21г</vt:lpstr>
      <vt:lpstr>прил17  вед стр 20-21гг</vt:lpstr>
      <vt:lpstr>прил 20 БИ (20-21г)</vt:lpstr>
      <vt:lpstr>прил 21 дор фонд (20-21) </vt:lpstr>
      <vt:lpstr>23 СП-2020</vt:lpstr>
      <vt:lpstr>24 СП-2021</vt:lpstr>
      <vt:lpstr>Лист1</vt:lpstr>
      <vt:lpstr>'прил15 КЦСР 20-21г'!Заголовки_для_печати</vt:lpstr>
      <vt:lpstr>'прил17  вед стр 20-21гг'!Заголовки_для_печати</vt:lpstr>
      <vt:lpstr>'23 СП-2020'!Область_печати</vt:lpstr>
      <vt:lpstr>'24 СП-2021'!Область_печати</vt:lpstr>
      <vt:lpstr>'9 публ об 2020-21'!Область_печати</vt:lpstr>
      <vt:lpstr>'прил 13 разд-20-21г'!Область_печати</vt:lpstr>
      <vt:lpstr>'прил 20 БИ (20-21г)'!Область_печати</vt:lpstr>
      <vt:lpstr>'прил 21 дор фонд (20-21) '!Область_печати</vt:lpstr>
      <vt:lpstr>'прил111 МП 20-21г'!Область_печати</vt:lpstr>
      <vt:lpstr>'прил15 КЦСР 20-21г'!Область_печати</vt:lpstr>
      <vt:lpstr>'прил17  вед стр 20-21гг'!Область_печати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Пользователь Windows</cp:lastModifiedBy>
  <cp:lastPrinted>2018-12-03T13:57:31Z</cp:lastPrinted>
  <dcterms:created xsi:type="dcterms:W3CDTF">2016-11-07T08:50:55Z</dcterms:created>
  <dcterms:modified xsi:type="dcterms:W3CDTF">2018-12-03T14:37:56Z</dcterms:modified>
</cp:coreProperties>
</file>